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3"/>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 sheetId="18" r:id="rId7"/>
    <sheet name="部门项目支出预算表05-1" sheetId="19" r:id="rId8"/>
    <sheet name="部门项目支出绩效目标表05-2" sheetId="20" r:id="rId9"/>
    <sheet name="部门政府性基金预算支出预算表06" sheetId="10" r:id="rId10"/>
    <sheet name="部门政府采购预算表07" sheetId="21" r:id="rId11"/>
    <sheet name="部门政府购买服务预算表08" sheetId="28" r:id="rId12"/>
    <sheet name="对下转移支付预算表09-1" sheetId="23" r:id="rId13"/>
    <sheet name="对下转移支付绩效目标表09-2 " sheetId="24" r:id="rId14"/>
    <sheet name="新增资产配置表10" sheetId="25" r:id="rId15"/>
    <sheet name="上级补助项目支出预算表11" sheetId="26" r:id="rId16"/>
    <sheet name="部门项目中期规划预算表12" sheetId="27" r:id="rId17"/>
  </sheets>
  <definedNames>
    <definedName name="_xlnm._FilterDatabase" localSheetId="7" hidden="1">'部门项目支出预算表05-1'!$A$7:$W$41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<sst xmlns="http://schemas.openxmlformats.org/spreadsheetml/2006/main" count="1118" uniqueCount="405">
  <si>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</si>
  <si>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</si>
  <si>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</si>
  <si>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</si>
  <si>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</si>
  <si>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</si>
  <si>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</si>
  <si>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</si>
  <si>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</si>
  <si>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</si>
  <si>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</si>
  <si>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</si>
  <si>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</si>
  <si>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</si>
  <si>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</si>
  <si>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</si>
  <si>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</si>
  <si>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</si>
  <si>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</si>
  <si>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</si>
  <si>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</si>
  <si>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</si>
  <si>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</si>
  <si>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</si>
  <si>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</si>
  <si>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</si>
  <si>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</si>
  <si>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</si>
  <si>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</si>
  <si>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</si>
  <si>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</si>
  <si>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</si>
  <si>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</si>
  <si>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</si>
  <si>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</si>
  <si>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</si>
  <si>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</si>
  <si>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</si>
  <si>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</si>
  <si>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</si>
  <si>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</si>
  <si>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</si>
  <si>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</si>
  <si>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</si>
  <si>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</si>
  <si>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</si>
  <si>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3</t>
  </si>
  <si>
    <t>5</t>
  </si>
  <si>
    <t>6</t>
  </si>
  <si>
    <t>7</t>
  </si>
  <si>
    <t>8</t>
  </si>
  <si>
    <t>9</t>
  </si>
  <si>
    <t>105017</t>
  </si>
  <si>
    <t>新平彝族傣族自治县扬武镇小学</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</si>
  <si>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</si>
  <si>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</si>
  <si>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</si>
  <si>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</si>
  <si>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</si>
  <si>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</si>
  <si>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</si>
  <si>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</si>
  <si>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</si>
  <si>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</si>
  <si>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</si>
  <si>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</si>
  <si>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</si>
  <si>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2</t>
  </si>
  <si>
    <t>4</t>
  </si>
  <si>
    <t>10</t>
  </si>
  <si>
    <t>205</t>
  </si>
  <si>
    <t>教育支出</t>
  </si>
  <si>
    <t>20502</t>
  </si>
  <si>
    <t>普通教育</t>
  </si>
  <si>
    <t>2050201</t>
  </si>
  <si>
    <t>学前教育</t>
  </si>
  <si>
    <t>2050202</t>
  </si>
  <si>
    <t>小学教育</t>
  </si>
  <si>
    <t>20507</t>
  </si>
  <si>
    <t>特殊教育</t>
  </si>
  <si>
    <t>2050701</t>
  </si>
  <si>
    <t>特殊学校教育</t>
  </si>
  <si>
    <t>20509</t>
  </si>
  <si>
    <t>教育费附加安排的支出</t>
  </si>
  <si>
    <t>2050999</t>
  </si>
  <si>
    <t>其他教育费附加安排的支出</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</si>
  <si>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</si>
  <si>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</si>
  <si>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</si>
  <si>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</si>
  <si>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</si>
  <si>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</si>
  <si>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</si>
  <si>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</si>
  <si>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</si>
  <si>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</si>
  <si>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</si>
  <si>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</si>
  <si>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</si>
  <si>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</si>
  <si>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</si>
  <si>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</si>
  <si>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</si>
  <si>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</si>
  <si>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</si>
  <si>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</si>
  <si>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</si>
  <si>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</si>
  <si>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</si>
  <si>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</si>
  <si>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</si>
  <si>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</si>
  <si>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</si>
  <si>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</si>
  <si>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</si>
  <si>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</si>
  <si>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</si>
  <si>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</si>
  <si>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</si>
  <si>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</si>
  <si>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</si>
  <si>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</si>
  <si>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</si>
  <si>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</si>
  <si>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</si>
  <si>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</si>
  <si>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</si>
  <si>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</si>
  <si>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</si>
  <si>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</si>
  <si>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</si>
  <si>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</si>
  <si>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</si>
  <si>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</si>
  <si>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</si>
  <si>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</si>
  <si>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</si>
  <si>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</si>
  <si>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</si>
  <si>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</si>
  <si>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备注：本单位无此项预算，本表为空。</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</si>
  <si>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</si>
  <si>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</si>
  <si>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</si>
  <si>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</si>
  <si>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</si>
  <si>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</si>
  <si>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</si>
  <si>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</si>
  <si>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</si>
  <si>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</si>
  <si>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</si>
  <si>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总计</t>
  </si>
  <si>
    <t>一般公共预算资金</t>
  </si>
  <si>
    <t>全年数</t>
  </si>
  <si>
    <t>已提前安排</t>
  </si>
  <si>
    <t>抵扣上年垫付资金</t>
  </si>
  <si>
    <t>本次下达</t>
  </si>
  <si>
    <t>另文下达</t>
  </si>
  <si>
    <t>530427210000000015747</t>
  </si>
  <si>
    <t>事业人员工资支出</t>
  </si>
  <si>
    <t>30101</t>
  </si>
  <si>
    <t>基本工资</t>
  </si>
  <si>
    <t>30102</t>
  </si>
  <si>
    <t>津贴补贴</t>
  </si>
  <si>
    <t>30107</t>
  </si>
  <si>
    <t>绩效工资</t>
  </si>
  <si>
    <t>530427210000000015748</t>
  </si>
  <si>
    <t>社会保障缴费</t>
  </si>
  <si>
    <t>30110</t>
  </si>
  <si>
    <t>职工基本医疗保险缴费</t>
  </si>
  <si>
    <t>530427210000000015749</t>
  </si>
  <si>
    <t>30113</t>
  </si>
  <si>
    <t>530427210000000015753</t>
  </si>
  <si>
    <t>工会经费</t>
  </si>
  <si>
    <t>30228</t>
  </si>
  <si>
    <t>530427210000000015754</t>
  </si>
  <si>
    <t>一般公用经费</t>
  </si>
  <si>
    <t>30229</t>
  </si>
  <si>
    <t>福利费</t>
  </si>
  <si>
    <t>530427231100001458164</t>
  </si>
  <si>
    <t>奖励性绩效工资(地方)</t>
  </si>
  <si>
    <t>530427231100001458165</t>
  </si>
  <si>
    <t>退休干部公用经费</t>
  </si>
  <si>
    <t>30201</t>
  </si>
  <si>
    <t>办公费</t>
  </si>
  <si>
    <t>530427241100002126318</t>
  </si>
  <si>
    <t>社会保障缴费资金</t>
  </si>
  <si>
    <t>30112</t>
  </si>
  <si>
    <t>其他社会保障缴费</t>
  </si>
  <si>
    <t>30108</t>
  </si>
  <si>
    <t>机关事业单位基本养老保险缴费</t>
  </si>
  <si>
    <t>30111</t>
  </si>
  <si>
    <t>公务员医疗补助缴费</t>
  </si>
  <si>
    <t>预算05-1表</t>
  </si>
  <si>
    <t>2025年部门项目支出预算表</t>
  </si>
  <si>
    <t>项目分类</t>
  </si>
  <si>
    <t>项目单位</t>
  </si>
  <si>
    <t>本年拨款</t>
  </si>
  <si>
    <t>其中：本次下达</t>
  </si>
  <si>
    <t>保安服务项目专项资金</t>
  </si>
  <si>
    <t>313 事业发展类</t>
  </si>
  <si>
    <t>530427241100002755116</t>
  </si>
  <si>
    <t>30227</t>
  </si>
  <si>
    <t>委托业务费</t>
  </si>
  <si>
    <t>机关事业单位职工及军人抚恤补助资金</t>
  </si>
  <si>
    <t>312 民生类</t>
  </si>
  <si>
    <t>530427231100001374604</t>
  </si>
  <si>
    <t>30305</t>
  </si>
  <si>
    <t>生活补助</t>
  </si>
  <si>
    <t>农村义务教育营养改善计划补助资金</t>
  </si>
  <si>
    <t>530427221100000255497</t>
  </si>
  <si>
    <t>30308</t>
  </si>
  <si>
    <t>助学金</t>
  </si>
  <si>
    <t>学前教育生均公用经费资金</t>
  </si>
  <si>
    <t>530427241100002425613</t>
  </si>
  <si>
    <t>30202</t>
  </si>
  <si>
    <t>印刷费</t>
  </si>
  <si>
    <t>30205</t>
  </si>
  <si>
    <t>水费</t>
  </si>
  <si>
    <t>30206</t>
  </si>
  <si>
    <t>电费</t>
  </si>
  <si>
    <t>30209</t>
  </si>
  <si>
    <t>物业管理费</t>
  </si>
  <si>
    <t>30211</t>
  </si>
  <si>
    <t>差旅费</t>
  </si>
  <si>
    <t>30213</t>
  </si>
  <si>
    <t>维修（护）费</t>
  </si>
  <si>
    <t>30216</t>
  </si>
  <si>
    <t>培训费</t>
  </si>
  <si>
    <t>义务教育家庭经济困难学生补助资金</t>
  </si>
  <si>
    <t>530427231100002278517</t>
  </si>
  <si>
    <t>义务教育生均公用经费（含不足100人和特殊教育）补助资金</t>
  </si>
  <si>
    <t>530427221100000255238</t>
  </si>
  <si>
    <t>邮电费</t>
  </si>
  <si>
    <t>公务用车运行维护费</t>
  </si>
  <si>
    <t>办公设备购置</t>
  </si>
  <si>
    <t>扬武镇学前教育家庭经济困难幼儿资助专项资金</t>
  </si>
  <si>
    <t>530427210000000016808</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</si>
  <si>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</si>
  <si>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</si>
  <si>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</si>
  <si>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</si>
  <si>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</si>
  <si>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</si>
  <si>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</si>
  <si>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</si>
  <si>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</si>
  <si>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</si>
  <si>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</si>
  <si>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</si>
  <si>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1.从2021年秋季学期开始，补助标准调为5元/生/天，2025年我校义务教育阶段享受营养补助人数预计1507人。本次预算2025年营养改善计划合计1507000元,其中省级经费1054900元、市级经费180840元、县级经费271260元。  确保学校的正常运行，确保资金按时、足额到位，并督促学校按规定使用。明确该项资金的支出范围，确保资金规范使用，督促学校加强管理，提高资金使用效益。
2.对2025年受助对象做好该项政策的宣传、咨询、满意度调查等工作。年终汇总上报该项目工作执行情况，并组织实施相关的绩效评价。
3.让2025年受助对象满意度大于90%。
4.改善学生营养膳食条件，合理搭配，做到营养均衡，增强学生体质，减轻学生家庭负担。</t>
  </si>
  <si>
    <t>产出指标</t>
  </si>
  <si>
    <t>数量指标</t>
  </si>
  <si>
    <t>享受营养改善计划补助学生人数</t>
  </si>
  <si>
    <t>=</t>
  </si>
  <si>
    <t>1507</t>
  </si>
  <si>
    <t>人</t>
  </si>
  <si>
    <t>定量指标</t>
  </si>
  <si>
    <t>享受营养改善计划补助的学生人数</t>
  </si>
  <si>
    <t>质量指标</t>
  </si>
  <si>
    <t>营养改善计划补助资金覆盖率</t>
  </si>
  <si>
    <t>100</t>
  </si>
  <si>
    <t>%</t>
  </si>
  <si>
    <t>补助资金覆盖率100%</t>
  </si>
  <si>
    <t>时效指标</t>
  </si>
  <si>
    <t>资金下达后及时支付时间</t>
  </si>
  <si>
    <t>&lt;=</t>
  </si>
  <si>
    <t>90</t>
  </si>
  <si>
    <t>天</t>
  </si>
  <si>
    <t>资金下达后，按照实际在校学生造册审核，待财政通知时及时支付</t>
  </si>
  <si>
    <t>效益指标</t>
  </si>
  <si>
    <t>可持续影响</t>
  </si>
  <si>
    <t>影响学生享受补助年限</t>
  </si>
  <si>
    <t>年</t>
  </si>
  <si>
    <t>义务教育阶段城区外在校学生九年义务教育时间内全员享受补助</t>
  </si>
  <si>
    <t>满意度指标</t>
  </si>
  <si>
    <t>服务对象满意度</t>
  </si>
  <si>
    <t>义务教育学生肯家长满意度</t>
  </si>
  <si>
    <t>&gt;</t>
  </si>
  <si>
    <t>对学生及学生家长进行满意度调查</t>
  </si>
  <si>
    <t xml:space="preserve">
2025年我校有遗属补助城镇非公5名，遗属补助农村非公1名。所需资金72243.60元，
该项目的按精准识别、精准资助的要求，强化资助动态管理，实现“应助尽助”的目标，将符合条件的困难群众及时纳入保障，全面做好遗属生活困难补助工作，进一步帮助提高遗属生活质量，缓解困难遗属家庭的经济压力</t>
  </si>
  <si>
    <t>遗属补助发放人数</t>
  </si>
  <si>
    <t>发放覆盖率</t>
  </si>
  <si>
    <t>获补助对象认定的准确性</t>
  </si>
  <si>
    <t>发放及时率</t>
  </si>
  <si>
    <t>财政下达发放指令后，资金支付时间</t>
  </si>
  <si>
    <t>社会效益</t>
  </si>
  <si>
    <t>政策知晓率</t>
  </si>
  <si>
    <t>&gt;=</t>
  </si>
  <si>
    <t>98</t>
  </si>
  <si>
    <t>补助政策的宣传效果情况。
政策知晓率=调查中补助政策知晓人数/调查总人数*100%</t>
  </si>
  <si>
    <t>受益对象满意度</t>
  </si>
  <si>
    <t>获补助受益对象的满意程度。</t>
  </si>
  <si>
    <t>1.云南省人民政府关于进一步完善城乡义务教育经费保障机制的通知》（云政发【2016】74号）、《玉溪市人民政府办公室关于印发玉溪市基本公共服务领域市以下共同财政事权肯支出责任划分改革实施方案的通知》（玉政办发【2019】14号）、《玉溪市财政局玉溪市教育体育局关于下达2023年第二批城乡义务教育补助直达资金的通知》（玉财教〔2023〕122号）中有关规定，切实做好农村义务教育学生均公用经费工作。普通小学非寄宿每生每年补助720元、寄宿生每生每年补助1020元。中央、省、市按8：1.4:0.6的比例承担。实施范围：城乡义务教育阶段学校学生（含城市学校、民办学校）。特殊教育学校和随班就读残疾学生按照每生每年6000元标准补助公用经费。
2.确保该项目资金按时、足额到位，并督促学校按规定使用。明确生均公用经费的支出范围，确保资金规范使用，督促学校加强管理，提高资金使用效益。
3.做好该项学生资助政策的宣传、咨询等工作。年终汇总上报学生资助工作执行情况，并组织实施相关的绩效评价。
4.规范做好项目资金的使用、结算工作。保障项目资金发挥最大的实效性，从而保障学校教育教学工作的稳步发展。
5.项目资金的高效实施将很好的为学校办学条件的改善提供坚实基层。</t>
  </si>
  <si>
    <t>小学公用经费寄宿学生人数</t>
  </si>
  <si>
    <t>645</t>
  </si>
  <si>
    <t>2024年秋在校生人数为1497人（寄宿制学生645，非寄宿制学生852，随班就读学生3人）</t>
  </si>
  <si>
    <t>小学公用经费非寄宿学生人数</t>
  </si>
  <si>
    <t>760</t>
  </si>
  <si>
    <t>补助学生覆盖率</t>
  </si>
  <si>
    <t>按照2024年秋季学期在校生人数学生覆盖率100%</t>
  </si>
  <si>
    <t>资金下达后及时支付</t>
  </si>
  <si>
    <t>资金当年到位后使用时限</t>
  </si>
  <si>
    <t>九年义务教育巩固率</t>
  </si>
  <si>
    <t>是否完成九年义务教育</t>
  </si>
  <si>
    <t>学生及家长满意度</t>
  </si>
  <si>
    <t>95</t>
  </si>
  <si>
    <t>评价实施项目</t>
  </si>
  <si>
    <t>《云南省财政厅 云南省教育厅关于下达2019年第二批义务教育家庭经济困难学生生活补助中央资金的通知》（云财教〔2019〕299号）。确保建档立卡学生，以及非建档立卡的家庭经济困难残疾学生、农村低保家庭学生、农村特困救助供养学生等四类学生按标准足额获得资助，其余资金用于资助寄宿制除建档立卡等四类学生之外的家庭经济困难学生。义务教育家庭经济困难学生补助标准为：寄宿制家庭经济困难学生(含建档立卡等四类学生）小学1250元/生·学年；非寄宿制建档立卡等四类家庭经济困难学生小学625元/生·学年；特殊教育学生1250元/生·学年。2.确保该项目资金按时、足额到位，并督促学校按规定发放学生补助资金。3.做好该项学生资助政策的宣传、咨询等工作。年终汇总上报学生资助工作执行情况，并组织实施相关的绩效评价。依据扬武镇小学2025年学生资助资金需求测算表预算，扬武镇小学2025年预计享受家庭经济困难补助人数为658人。2025年需安排资金791250元，其中中央资金395625元，省级资金276937元。市级补助资金47475元、县级资金71213元。帮助家庭经济困难学生接受义务教育、防止学生因贫失学辍学，保障贫困家庭子女都能接受公平有质量的教育，不让一个学生因家庭困难而失学，阻断贫困代际传递 。</t>
  </si>
  <si>
    <t>享受补助学生人数</t>
  </si>
  <si>
    <t>658</t>
  </si>
  <si>
    <t>扬武镇小学2025年预计享受家庭经济困难补助人数为658人</t>
  </si>
  <si>
    <t>精准按照审定人员，根据补助对象，按照标准补助精准按照审定人员，根据补助对象，按照标准补助</t>
  </si>
  <si>
    <t>资金下达后支付时间</t>
  </si>
  <si>
    <t>贫困学生享高质量教育</t>
  </si>
  <si>
    <t>定性指标</t>
  </si>
  <si>
    <t>使家庭经济困难学生不因贫失学，降低辍学率，让困难学生完成九年义务教育</t>
  </si>
  <si>
    <t>受助家庭满意度</t>
  </si>
  <si>
    <t>通过家长会等方式，对受助家庭尽心满意度调查</t>
  </si>
  <si>
    <t>1.根据新平彝族傣自治县人民政府关于新平县教育体育局系统"校园安保服务"项目费用纳入县财政保障专题会议要求,开展清理规范工作.
2.依据（2024年安保服务）新平县教育体育系统学校园安保服务经费统计表,对我校7名安保人员从购买岗位、劳务派遣方式变为"购买服务"，我校共需采购安保服务1项。
3.杜绝重大輿情事情的发生，做好相关防范工作。</t>
  </si>
  <si>
    <t>安保服务数</t>
  </si>
  <si>
    <t>项</t>
  </si>
  <si>
    <t>反映采购安保服务数。</t>
  </si>
  <si>
    <t>服务经费准确率</t>
  </si>
  <si>
    <t>反映获本校2024年度安保服务经费统计认定的准确性情况。</t>
  </si>
  <si>
    <t>反映发放单位及时发放资金的情况。</t>
  </si>
  <si>
    <t>反映补助政策的宣传效果情况。</t>
  </si>
  <si>
    <t>反映受益对象的满意程度。</t>
  </si>
  <si>
    <t>年度目标：一、根据《玉溪市财政局 玉溪市教育局关于建立完善公办幼儿园生均公用经费财政拨款制度的通知》（玉财教【2018】22号)、《新平县财政局 新平县教育局关于建立完善公办幼儿园生均公用经费财政拨款制度的通知》（新财发【2018】92号）相关规定，公办幼儿园生均公用经费财政拨款制度，按600元/生.年执行（县级财政承担），2024年9月扬武中心幼儿园在校生人数202人。
二、主要用于以下几个方面：1、教学业务与管理、教师培训、文体活动、办公、水电、劳务、差旅、邮电等费用；仪器设备、图书资料和玩教具的购置；2、幼儿园房屋及设备设施的租赁及维护修缮，教育信息化运行维护费用；3、教师培训费用由幼儿园按照不低于年度公用经费的10%安排，用于教师参加培训所需的培训费、差旅费、资料费等。其他生均预算内公用经费开支范围按照学前教育生均公用经费相关管理规定执行。
三、保障扬武镇小学下属中心幼儿园校点正常工作运转，确保惠民资金落实到位，改善学校办学环境，提高教学成绩，实行专户管理、按月拨付、按月核销的管理制度。建立实名制的学生信息管理系统，对学生人数、补助标准、监管。在公用经费资金的拨付上严格按“审定→上报→公示→拨款→支出”的流程，准确无误，健全监督管理和责任追究制度，防止虚报行为。</t>
  </si>
  <si>
    <t>涉及学校</t>
  </si>
  <si>
    <t>1.00</t>
  </si>
  <si>
    <t>所</t>
  </si>
  <si>
    <t>学前教育生均公用经费涉及学校</t>
  </si>
  <si>
    <t>反映公用经费对学前教育学生补助的覆盖情况</t>
  </si>
  <si>
    <t>60</t>
  </si>
  <si>
    <t>反映资金下达后每月及时支付幼儿园需还款公用经费使用的公务卡还款天数</t>
  </si>
  <si>
    <t>提高学前教育教学质量</t>
  </si>
  <si>
    <t>有效提高</t>
  </si>
  <si>
    <t>是/否</t>
  </si>
  <si>
    <t>反映学前教育教学质量是否得到有效提高</t>
  </si>
  <si>
    <t>反应项目收益单位满意度</t>
  </si>
  <si>
    <t>预算06表</t>
  </si>
  <si>
    <t>2025年部门政府性基金预算支出预算表</t>
  </si>
  <si>
    <t>政府性基金预算支出</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</si>
  <si>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</si>
  <si>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</si>
  <si>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</si>
  <si>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</si>
  <si>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</si>
  <si>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</si>
  <si>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</si>
  <si>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</si>
  <si>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</si>
  <si>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</si>
  <si>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</si>
  <si>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公车维修费</t>
  </si>
  <si>
    <t>复印纸</t>
  </si>
  <si>
    <t>公车加油</t>
  </si>
  <si>
    <t>办公计算机</t>
  </si>
  <si>
    <t>元</t>
  </si>
  <si>
    <t>公车保险费</t>
  </si>
  <si>
    <t>预算08表</t>
  </si>
  <si>
    <t>2025年部门政府购买服务预算表</t>
  </si>
  <si>
    <t>单位名称：新平彝族傣族自治县扬武镇小学</t>
  </si>
  <si>
    <t>政府购买服务项目</t>
  </si>
  <si>
    <t>政府购买服务目录</t>
  </si>
  <si>
    <t>政府性
基金</t>
  </si>
  <si>
    <t>国有资本经营收益</t>
  </si>
  <si>
    <t>财政专户管理的收入</t>
  </si>
  <si>
    <t>单位自筹</t>
  </si>
  <si>
    <t>事业单位
经营收入</t>
  </si>
  <si>
    <t>预算09-1表</t>
  </si>
  <si>
    <t>2025年对下转移支付预算表</t>
  </si>
  <si>
    <t>单位名称（项目）</t>
  </si>
  <si>
    <t>乡镇、街道</t>
  </si>
  <si>
    <t>桂山街道</t>
  </si>
  <si>
    <t>古城街道</t>
  </si>
  <si>
    <t>平甸乡</t>
  </si>
  <si>
    <t>扬武镇</t>
  </si>
  <si>
    <t>新化乡</t>
  </si>
  <si>
    <t>老厂乡</t>
  </si>
  <si>
    <t>戛洒镇</t>
  </si>
  <si>
    <t>水塘镇</t>
  </si>
  <si>
    <t>者竜乡</t>
  </si>
  <si>
    <t>漠沙镇</t>
  </si>
  <si>
    <t>建兴乡</t>
  </si>
  <si>
    <t>平掌乡</t>
  </si>
  <si>
    <t>预算09-2表</t>
  </si>
  <si>
    <t>2025年对下转移支付绩效目标表</t>
  </si>
  <si>
    <t>预算10表</t>
  </si>
  <si>
    <t>2025年新增资产配置表</t>
  </si>
  <si>
    <t>资产类别</t>
  </si>
  <si>
    <t>资产分类代码.名称</t>
  </si>
  <si>
    <t>资产名称</t>
  </si>
  <si>
    <t>财政部门批复数（元）</t>
  </si>
  <si>
    <t>单价</t>
  </si>
  <si>
    <t>金额</t>
  </si>
  <si>
    <t>预算11表</t>
  </si>
  <si>
    <t>2025年上级补助项目支出预算表</t>
  </si>
  <si>
    <t>上级补助</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</si>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</sst>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2">
    <font>
      <sz val="11"/>
      <color rgb="FF000000"/>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sz val="11"/>
      <color rgb="FF000000"/>
      <name val="宋体"/>
      <charset val="134"/>
    </font>
    <font>
      <sz val="9"/>
      <color rgb="FF000000"/>
      <name val="宋体"/>
      <charset val="134"/>
    </font>
    <font>
      <sz val="9"/>
      <color theme="1"/>
      <name val="宋体"/>
      <charset val="134"/>
    </font>
    <font>
      <sz val="11"/>
      <color theme="1"/>
      <name val="宋体"/>
      <charset val="134"/>
      <scheme val="minor"/>
    </font>
    <font>
      <sz val="10"/>
      <color rgb="FF000000"/>
      <name val="宋体"/>
      <charset val="134"/>
    </font>
    <font>
      <b/>
      <sz val="22"/>
      <color rgb="FF000000"/>
      <name val="宋体"/>
      <charset val="134"/>
    </font>
    <font>
      <b/>
      <sz val="23"/>
      <color rgb="FF000000"/>
      <name val="宋体"/>
      <charset val="134"/>
    </font>
    <font>
      <b/>
      <sz val="9"/>
      <name val="宋体"/>
      <charset val="134"/>
    </font>
    <font>
      <sz val="27"/>
      <name val="Times New Roman"/>
      <charset val="134"/>
    </font>
    <font>
      <sz val="11"/>
      <name val="宋体"/>
      <charset val="134"/>
      <scheme val="minor"/>
    </font>
    <font>
      <b/>
      <sz val="11"/>
      <name val="宋体"/>
      <charset val="134"/>
    </font>
    <font>
      <b/>
      <sz val="10.5"/>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auto="1"/>
      </right>
      <top style="thin">
        <color rgb="FF000000"/>
      </top>
      <bottom style="thin">
        <color rgb="FF000000"/>
      </bottom>
      <diagonal/>
    </border>
    <border>
      <left style="thin">
        <color rgb="FF00000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3" fillId="2" borderId="18"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9" applyNumberFormat="0" applyFill="0" applyAlignment="0" applyProtection="0">
      <alignment vertical="center"/>
    </xf>
    <xf numFmtId="0" fontId="28" fillId="0" borderId="19" applyNumberFormat="0" applyFill="0" applyAlignment="0" applyProtection="0">
      <alignment vertical="center"/>
    </xf>
    <xf numFmtId="0" fontId="29" fillId="0" borderId="20" applyNumberFormat="0" applyFill="0" applyAlignment="0" applyProtection="0">
      <alignment vertical="center"/>
    </xf>
    <xf numFmtId="0" fontId="29" fillId="0" borderId="0" applyNumberFormat="0" applyFill="0" applyBorder="0" applyAlignment="0" applyProtection="0">
      <alignment vertical="center"/>
    </xf>
    <xf numFmtId="0" fontId="30" fillId="3" borderId="21" applyNumberFormat="0" applyAlignment="0" applyProtection="0">
      <alignment vertical="center"/>
    </xf>
    <xf numFmtId="0" fontId="31" fillId="4" borderId="22" applyNumberFormat="0" applyAlignment="0" applyProtection="0">
      <alignment vertical="center"/>
    </xf>
    <xf numFmtId="0" fontId="32" fillId="4" borderId="21" applyNumberFormat="0" applyAlignment="0" applyProtection="0">
      <alignment vertical="center"/>
    </xf>
    <xf numFmtId="0" fontId="33" fillId="5" borderId="23" applyNumberFormat="0" applyAlignment="0" applyProtection="0">
      <alignment vertical="center"/>
    </xf>
    <xf numFmtId="0" fontId="34" fillId="0" borderId="24" applyNumberFormat="0" applyFill="0" applyAlignment="0" applyProtection="0">
      <alignment vertical="center"/>
    </xf>
    <xf numFmtId="0" fontId="35" fillId="0" borderId="25"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176" fontId="2" fillId="0" borderId="1">
      <alignment horizontal="right" vertical="center"/>
    </xf>
    <xf numFmtId="49" fontId="2" fillId="0" borderId="1">
      <alignment horizontal="left" vertical="center" wrapText="1"/>
    </xf>
    <xf numFmtId="176" fontId="2" fillId="0" borderId="1">
      <alignment horizontal="right" vertical="center"/>
    </xf>
    <xf numFmtId="177" fontId="2" fillId="0" borderId="1">
      <alignment horizontal="right" vertical="center"/>
    </xf>
    <xf numFmtId="178" fontId="2" fillId="0" borderId="1">
      <alignment horizontal="right" vertical="center"/>
    </xf>
    <xf numFmtId="179" fontId="2" fillId="0" borderId="1">
      <alignment horizontal="right" vertical="center"/>
    </xf>
    <xf numFmtId="10" fontId="2" fillId="0" borderId="1">
      <alignment horizontal="right" vertical="center"/>
    </xf>
    <xf numFmtId="180" fontId="2" fillId="0" borderId="1">
      <alignment horizontal="right" vertical="center"/>
    </xf>
    <xf numFmtId="0" fontId="41" fillId="0" borderId="0"/>
  </cellStyleXfs>
  <cellXfs count="127">
    <xf numFmtId="0" fontId="0" fillId="0" borderId="0" xfId="0" applyFont="1">
      <alignment vertical="top"/>
    </xf>
    <xf numFmtId="0" fontId="1" fillId="0" borderId="0" xfId="0" applyFont="1" applyAlignment="1"/>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76" fontId="5" fillId="0" borderId="1" xfId="0" applyNumberFormat="1" applyFont="1" applyBorder="1" applyAlignment="1">
      <alignment horizontal="right"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176" fontId="2" fillId="0" borderId="1" xfId="51" applyNumberFormat="1" applyFont="1" applyBorder="1">
      <alignment horizontal="right" vertical="center"/>
    </xf>
    <xf numFmtId="0" fontId="2" fillId="0" borderId="1" xfId="0" applyFont="1" applyBorder="1" applyAlignment="1">
      <alignment horizontal="center" vertical="center"/>
    </xf>
    <xf numFmtId="0" fontId="0" fillId="0" borderId="0" xfId="0" applyFont="1" applyAlignment="1">
      <alignment horizontal="left" vertical="top"/>
    </xf>
    <xf numFmtId="49" fontId="2" fillId="0" borderId="0" xfId="50" applyNumberFormat="1" applyFont="1" applyBorder="1">
      <alignment horizontal="left" vertical="center" wrapText="1"/>
    </xf>
    <xf numFmtId="49" fontId="2" fillId="0" borderId="0" xfId="50" applyNumberFormat="1" applyFont="1" applyBorder="1" applyAlignment="1">
      <alignment horizontal="right" vertical="center" wrapText="1"/>
    </xf>
    <xf numFmtId="49" fontId="8" fillId="0" borderId="0" xfId="0" applyNumberFormat="1" applyFont="1" applyBorder="1" applyAlignment="1">
      <alignment horizontal="center" vertical="center" wrapText="1"/>
    </xf>
    <xf numFmtId="49" fontId="4" fillId="0" borderId="1" xfId="50" applyNumberFormat="1" applyFont="1" applyBorder="1" applyAlignment="1">
      <alignment horizontal="center" vertical="center" wrapText="1"/>
    </xf>
    <xf numFmtId="49" fontId="2" fillId="0" borderId="1" xfId="50" applyNumberFormat="1" applyFont="1" applyBorder="1">
      <alignment horizontal="left" vertical="center" wrapText="1"/>
    </xf>
    <xf numFmtId="49" fontId="2" fillId="0" borderId="1" xfId="50" applyNumberFormat="1" applyFont="1" applyBorder="1" applyAlignment="1">
      <alignment horizontal="center" vertical="center" wrapText="1"/>
    </xf>
    <xf numFmtId="49" fontId="8" fillId="0" borderId="0" xfId="50" applyNumberFormat="1" applyFont="1" applyBorder="1" applyAlignment="1">
      <alignment horizontal="center" vertical="center" wrapText="1"/>
    </xf>
    <xf numFmtId="0" fontId="9" fillId="0" borderId="0" xfId="0" applyFont="1" applyBorder="1" applyAlignment="1">
      <alignment horizontal="center" vertical="center"/>
    </xf>
    <xf numFmtId="49" fontId="2" fillId="0" borderId="0" xfId="50" applyNumberFormat="1" applyFont="1" applyBorder="1" applyAlignment="1">
      <alignment horizontal="center" vertical="center" wrapText="1"/>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 xfId="57" applyFont="1" applyFill="1" applyBorder="1" applyAlignment="1" applyProtection="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176" fontId="12" fillId="0" borderId="1" xfId="51" applyFont="1">
      <alignment horizontal="right" vertical="center"/>
    </xf>
    <xf numFmtId="0" fontId="10" fillId="0" borderId="9" xfId="0" applyFont="1" applyFill="1" applyBorder="1" applyAlignment="1">
      <alignment horizontal="center" vertical="center"/>
    </xf>
    <xf numFmtId="176" fontId="12" fillId="0" borderId="2" xfId="51" applyFont="1" applyBorder="1">
      <alignment horizontal="right" vertical="center"/>
    </xf>
    <xf numFmtId="0" fontId="0" fillId="0" borderId="10" xfId="0" applyFont="1" applyBorder="1">
      <alignment vertical="top"/>
    </xf>
    <xf numFmtId="0" fontId="0" fillId="0" borderId="11" xfId="0" applyFont="1" applyBorder="1">
      <alignment vertical="top"/>
    </xf>
    <xf numFmtId="0" fontId="13" fillId="0" borderId="0" xfId="0" applyFont="1" applyFill="1" applyAlignment="1"/>
    <xf numFmtId="0" fontId="13" fillId="0" borderId="0" xfId="0" applyFont="1" applyFill="1" applyAlignment="1">
      <alignment horizontal="center" vertical="center"/>
    </xf>
    <xf numFmtId="0" fontId="14" fillId="0" borderId="0" xfId="0" applyFont="1" applyFill="1" applyAlignment="1">
      <alignment wrapText="1"/>
    </xf>
    <xf numFmtId="0" fontId="11" fillId="0" borderId="0" xfId="0" applyFont="1" applyFill="1" applyAlignment="1" applyProtection="1">
      <alignment vertical="top" wrapText="1"/>
      <protection locked="0"/>
    </xf>
    <xf numFmtId="0" fontId="15" fillId="0" borderId="0" xfId="0" applyFont="1" applyFill="1" applyAlignment="1">
      <alignment horizontal="center" vertical="center" wrapText="1"/>
    </xf>
    <xf numFmtId="0" fontId="16" fillId="0" borderId="0" xfId="0" applyFont="1" applyFill="1" applyAlignment="1">
      <alignment horizontal="center" vertical="center" wrapText="1"/>
    </xf>
    <xf numFmtId="0" fontId="16" fillId="0" borderId="0" xfId="0" applyFont="1" applyFill="1" applyAlignment="1" applyProtection="1">
      <alignment horizontal="center" vertical="center" wrapText="1"/>
      <protection locked="0"/>
    </xf>
    <xf numFmtId="0" fontId="11" fillId="0" borderId="0" xfId="0" applyFont="1" applyFill="1" applyAlignment="1">
      <alignment horizontal="left" vertical="center" wrapText="1"/>
    </xf>
    <xf numFmtId="0" fontId="10" fillId="0" borderId="0" xfId="0" applyFont="1" applyFill="1" applyAlignment="1">
      <alignment wrapText="1"/>
    </xf>
    <xf numFmtId="0" fontId="10" fillId="0" borderId="1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4" xfId="0" applyFont="1" applyFill="1" applyBorder="1" applyAlignment="1" applyProtection="1">
      <alignment horizontal="center" vertical="center" wrapText="1"/>
      <protection locked="0"/>
    </xf>
    <xf numFmtId="0" fontId="10" fillId="0" borderId="7"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3" xfId="0" applyFont="1" applyFill="1" applyBorder="1" applyAlignment="1" applyProtection="1">
      <alignment horizontal="center" vertical="center" wrapText="1"/>
      <protection locked="0"/>
    </xf>
    <xf numFmtId="0" fontId="10" fillId="0" borderId="6"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4" xfId="0" applyFont="1" applyFill="1" applyBorder="1" applyAlignment="1" applyProtection="1">
      <alignment horizontal="center" vertical="center" wrapText="1"/>
      <protection locked="0"/>
    </xf>
    <xf numFmtId="0" fontId="11" fillId="0" borderId="6" xfId="0" applyFont="1" applyFill="1" applyBorder="1" applyAlignment="1">
      <alignment horizontal="left" vertical="center" wrapText="1"/>
    </xf>
    <xf numFmtId="0" fontId="11" fillId="0" borderId="14" xfId="0" applyFont="1" applyFill="1" applyBorder="1" applyAlignment="1">
      <alignment horizontal="left" vertical="center" wrapText="1"/>
    </xf>
    <xf numFmtId="4" fontId="11" fillId="0" borderId="14" xfId="0" applyNumberFormat="1" applyFont="1" applyFill="1" applyBorder="1" applyAlignment="1" applyProtection="1">
      <alignment horizontal="right" vertical="center"/>
      <protection locked="0"/>
    </xf>
    <xf numFmtId="0" fontId="11" fillId="0" borderId="15" xfId="0" applyFont="1" applyFill="1" applyBorder="1" applyAlignment="1">
      <alignment horizontal="center" vertical="center"/>
    </xf>
    <xf numFmtId="0" fontId="11" fillId="0" borderId="16" xfId="0" applyFont="1" applyFill="1" applyBorder="1" applyAlignment="1">
      <alignment horizontal="left" vertical="center"/>
    </xf>
    <xf numFmtId="0" fontId="11" fillId="0" borderId="14" xfId="0" applyFont="1" applyFill="1" applyBorder="1" applyAlignment="1">
      <alignment horizontal="left" vertical="center"/>
    </xf>
    <xf numFmtId="0" fontId="11" fillId="0" borderId="0" xfId="0" applyFont="1" applyFill="1" applyAlignment="1" applyProtection="1">
      <alignment horizontal="right" vertical="center"/>
      <protection locked="0"/>
    </xf>
    <xf numFmtId="0" fontId="11" fillId="0" borderId="0" xfId="0" applyFont="1" applyFill="1" applyAlignment="1" applyProtection="1">
      <alignment horizontal="right" vertical="center" wrapText="1"/>
      <protection locked="0"/>
    </xf>
    <xf numFmtId="0" fontId="11" fillId="0" borderId="0" xfId="0" applyFont="1" applyFill="1" applyAlignment="1">
      <alignment horizontal="right" vertical="center" wrapText="1"/>
    </xf>
    <xf numFmtId="0" fontId="16" fillId="0" borderId="0" xfId="0" applyFont="1" applyFill="1" applyAlignment="1" applyProtection="1">
      <alignment horizontal="center" vertical="center"/>
      <protection locked="0"/>
    </xf>
    <xf numFmtId="0" fontId="11" fillId="0" borderId="0" xfId="0" applyFont="1" applyFill="1" applyAlignment="1" applyProtection="1">
      <alignment horizontal="right"/>
      <protection locked="0"/>
    </xf>
    <xf numFmtId="0" fontId="11" fillId="0" borderId="0" xfId="0" applyFont="1" applyFill="1" applyAlignment="1" applyProtection="1">
      <alignment horizontal="right" wrapText="1"/>
      <protection locked="0"/>
    </xf>
    <xf numFmtId="0" fontId="11" fillId="0" borderId="0" xfId="0" applyFont="1" applyFill="1" applyAlignment="1">
      <alignment horizontal="right" wrapText="1"/>
    </xf>
    <xf numFmtId="0" fontId="10" fillId="0" borderId="4" xfId="0" applyFont="1" applyFill="1" applyBorder="1" applyAlignment="1" applyProtection="1">
      <alignment horizontal="center" vertical="center"/>
      <protection locked="0"/>
    </xf>
    <xf numFmtId="0" fontId="10" fillId="0" borderId="17"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6" xfId="0" applyFont="1" applyFill="1" applyBorder="1" applyAlignment="1" applyProtection="1">
      <alignment horizontal="center" vertical="center"/>
      <protection locked="0"/>
    </xf>
    <xf numFmtId="0" fontId="10" fillId="0" borderId="16"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4" fontId="11" fillId="0" borderId="1" xfId="0" applyNumberFormat="1" applyFont="1" applyFill="1" applyBorder="1" applyAlignment="1" applyProtection="1">
      <alignment horizontal="right" vertical="center"/>
      <protection locked="0"/>
    </xf>
    <xf numFmtId="49" fontId="17" fillId="0" borderId="0" xfId="50" applyNumberFormat="1" applyFont="1" applyBorder="1" applyAlignment="1">
      <alignment horizontal="right" vertical="center" wrapText="1"/>
    </xf>
    <xf numFmtId="49" fontId="3" fillId="0" borderId="0" xfId="50" applyNumberFormat="1" applyFont="1" applyBorder="1" applyAlignment="1">
      <alignment horizontal="center" vertical="center" wrapText="1"/>
    </xf>
    <xf numFmtId="180" fontId="2" fillId="0" borderId="1" xfId="56" applyNumberFormat="1" applyFont="1" applyBorder="1" applyAlignment="1">
      <alignment horizontal="center" vertical="center" wrapText="1"/>
    </xf>
    <xf numFmtId="0" fontId="2" fillId="0" borderId="1" xfId="50" applyNumberFormat="1" applyFont="1" applyBorder="1">
      <alignment horizontal="left" vertical="center" wrapText="1"/>
    </xf>
    <xf numFmtId="176" fontId="2" fillId="0" borderId="1" xfId="50" applyNumberFormat="1" applyFont="1" applyBorder="1" applyAlignment="1">
      <alignment horizontal="right" vertical="center" wrapText="1"/>
    </xf>
    <xf numFmtId="176" fontId="2" fillId="0" borderId="1" xfId="50" applyNumberFormat="1" applyFont="1" applyBorder="1" applyAlignment="1">
      <alignment horizontal="center" vertical="center" wrapText="1"/>
    </xf>
    <xf numFmtId="176" fontId="2" fillId="0" borderId="1" xfId="0" applyNumberFormat="1" applyFont="1" applyBorder="1" applyAlignment="1">
      <alignment horizontal="right" vertical="center" wrapText="1"/>
    </xf>
    <xf numFmtId="49" fontId="18" fillId="0" borderId="0" xfId="50" applyNumberFormat="1" applyFont="1" applyBorder="1" applyAlignment="1">
      <alignment horizontal="center" vertical="center" wrapText="1"/>
    </xf>
    <xf numFmtId="180" fontId="4" fillId="0" borderId="1" xfId="56" applyNumberFormat="1" applyFont="1" applyBorder="1" applyAlignment="1">
      <alignment horizontal="center" vertical="center" wrapText="1"/>
    </xf>
    <xf numFmtId="0" fontId="1" fillId="0" borderId="0" xfId="0" applyFont="1" applyAlignment="1">
      <alignment horizontal="right"/>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6" fillId="0" borderId="1" xfId="0" applyFont="1" applyBorder="1" applyAlignment="1">
      <alignment horizontal="center" vertical="center"/>
    </xf>
    <xf numFmtId="0" fontId="2" fillId="0" borderId="1" xfId="0" applyFont="1" applyBorder="1" applyAlignment="1">
      <alignment horizontal="center" vertical="center" wrapText="1"/>
    </xf>
    <xf numFmtId="176" fontId="2" fillId="0" borderId="1" xfId="0" applyNumberFormat="1" applyFont="1" applyBorder="1" applyAlignment="1">
      <alignment horizontal="right" vertical="center"/>
    </xf>
    <xf numFmtId="49" fontId="6" fillId="0" borderId="1" xfId="50" applyNumberFormat="1" applyFont="1" applyBorder="1" applyAlignment="1">
      <alignment horizontal="center" vertical="center" wrapText="1"/>
    </xf>
    <xf numFmtId="49" fontId="2" fillId="0" borderId="1" xfId="50" applyNumberFormat="1" applyFont="1" applyBorder="1" applyAlignment="1">
      <alignment horizontal="left" vertical="center" wrapText="1" indent="1"/>
    </xf>
    <xf numFmtId="176" fontId="2" fillId="0" borderId="1" xfId="0" applyNumberFormat="1" applyFont="1" applyBorder="1" applyAlignment="1">
      <alignment horizontal="left" vertical="center" wrapText="1"/>
    </xf>
    <xf numFmtId="176" fontId="2" fillId="0" borderId="1" xfId="50" applyNumberFormat="1" applyFont="1" applyBorder="1">
      <alignment horizontal="left" vertical="center" wrapText="1"/>
    </xf>
    <xf numFmtId="0" fontId="19" fillId="0" borderId="0" xfId="0" applyFont="1">
      <alignment vertical="top"/>
    </xf>
    <xf numFmtId="0" fontId="18" fillId="0" borderId="0" xfId="0" applyFont="1" applyAlignment="1">
      <alignment horizontal="center" vertical="center"/>
    </xf>
    <xf numFmtId="0" fontId="7" fillId="0" borderId="0" xfId="0" applyFont="1" applyAlignment="1"/>
    <xf numFmtId="0" fontId="1" fillId="0" borderId="0" xfId="0" applyFont="1" applyAlignment="1">
      <alignment horizontal="center" wrapText="1"/>
    </xf>
    <xf numFmtId="0" fontId="1" fillId="0" borderId="0" xfId="0" applyFont="1" applyAlignment="1">
      <alignment wrapText="1"/>
    </xf>
    <xf numFmtId="0" fontId="2" fillId="0" borderId="0" xfId="0" applyFont="1" applyAlignment="1">
      <alignment horizontal="right" wrapText="1"/>
    </xf>
    <xf numFmtId="0" fontId="3" fillId="0" borderId="0" xfId="0" applyFont="1" applyAlignment="1">
      <alignment horizontal="center" vertical="center" wrapText="1"/>
    </xf>
    <xf numFmtId="0" fontId="2" fillId="0" borderId="0" xfId="0" applyFont="1" applyAlignment="1">
      <alignment horizontal="center" vertical="center"/>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20" fillId="0" borderId="0" xfId="0" applyFont="1" applyAlignment="1">
      <alignment horizontal="center" vertical="center"/>
    </xf>
    <xf numFmtId="0" fontId="2" fillId="0" borderId="6" xfId="0" applyFont="1" applyBorder="1" applyAlignment="1">
      <alignment horizontal="left" vertical="center"/>
    </xf>
    <xf numFmtId="0" fontId="17" fillId="0" borderId="6" xfId="0" applyFont="1" applyBorder="1" applyAlignment="1">
      <alignment horizontal="center" vertical="center"/>
    </xf>
    <xf numFmtId="176" fontId="17" fillId="0" borderId="1" xfId="0" applyNumberFormat="1" applyFont="1" applyBorder="1" applyAlignment="1">
      <alignment horizontal="right" vertical="center"/>
    </xf>
    <xf numFmtId="0" fontId="17" fillId="0" borderId="1" xfId="0" applyFont="1" applyBorder="1" applyAlignment="1">
      <alignment horizontal="center" vertical="center"/>
    </xf>
    <xf numFmtId="0" fontId="6" fillId="0" borderId="17" xfId="0" applyFont="1" applyBorder="1" applyAlignment="1">
      <alignment horizontal="center" vertical="center" wrapText="1"/>
    </xf>
    <xf numFmtId="0" fontId="6" fillId="0" borderId="14" xfId="0" applyFont="1" applyBorder="1" applyAlignment="1">
      <alignment horizontal="center" vertical="center" wrapText="1"/>
    </xf>
    <xf numFmtId="0" fontId="7" fillId="0" borderId="3" xfId="0" applyFont="1" applyBorder="1" applyAlignment="1">
      <alignment horizontal="center" vertical="center"/>
    </xf>
    <xf numFmtId="0" fontId="21" fillId="0" borderId="17" xfId="0" applyFont="1" applyBorder="1" applyAlignment="1">
      <alignment horizontal="center" vertical="center" wrapText="1"/>
    </xf>
    <xf numFmtId="0" fontId="6" fillId="0" borderId="14" xfId="0" applyFont="1" applyBorder="1" applyAlignment="1">
      <alignment horizontal="center" vertical="center"/>
    </xf>
    <xf numFmtId="0" fontId="21" fillId="0" borderId="14" xfId="0" applyFont="1" applyBorder="1" applyAlignment="1">
      <alignment horizontal="center" vertical="center"/>
    </xf>
    <xf numFmtId="0" fontId="17" fillId="0" borderId="6" xfId="0" applyFont="1" applyBorder="1" applyAlignment="1">
      <alignment horizontal="left" vertical="center"/>
    </xf>
    <xf numFmtId="0" fontId="17" fillId="0" borderId="1" xfId="0" applyFont="1" applyBorder="1" applyAlignment="1">
      <alignment horizontal="left" vertical="center"/>
    </xf>
    <xf numFmtId="0" fontId="5" fillId="0" borderId="1" xfId="0" applyFont="1" applyBorder="1" applyAlignment="1" quotePrefix="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2"/>
  <sheetViews>
    <sheetView showZeros="0" workbookViewId="0">
      <selection activeCell="B7" sqref="B7"/>
    </sheetView>
  </sheetViews>
  <sheetFormatPr defaultColWidth="8.85" defaultRowHeight="15" customHeight="1" outlineLevelCol="3"/>
  <cols>
    <col min="1" max="4" width="35.7083333333333" style="102" customWidth="1"/>
    <col min="5" max="5" width="11.5" style="102"/>
    <col min="6" max="16384" width="8.85" style="102"/>
  </cols>
  <sheetData>
    <row r="1" ht="18.75" customHeight="1" spans="1:4">
      <c r="A1" s="1"/>
      <c r="B1" s="1"/>
      <c r="C1" s="1"/>
      <c r="D1" s="5" t="s">
        <v>0</v>
      </c>
    </row>
    <row r="2" ht="45" customHeight="1" spans="1:4">
      <c r="A2" s="3" t="s">
        <v>1</v>
      </c>
      <c r="B2" s="3"/>
      <c r="C2" s="3"/>
      <c r="D2" s="3"/>
    </row>
    <row r="3" ht="18.75" customHeight="1" spans="1:4">
      <c r="A3" s="4" t="str">
        <f>"单位名称："&amp;"新平彝族傣族自治县扬武镇小学"</f>
        <v>单位名称：新平彝族傣族自治县扬武镇小学</v>
      </c>
      <c r="B3" s="4"/>
      <c r="C3" s="114"/>
      <c r="D3" s="5" t="s">
        <v>2</v>
      </c>
    </row>
    <row r="4" ht="22.5" customHeight="1" spans="1:4">
      <c r="A4" s="7" t="s">
        <v>3</v>
      </c>
      <c r="B4" s="7"/>
      <c r="C4" s="7" t="s">
        <v>4</v>
      </c>
      <c r="D4" s="7"/>
    </row>
    <row r="5" ht="18.75" customHeight="1" spans="1:4">
      <c r="A5" s="7" t="s">
        <v>5</v>
      </c>
      <c r="B5" s="7" t="s">
        <v>6</v>
      </c>
      <c r="C5" s="7" t="s">
        <v>7</v>
      </c>
      <c r="D5" s="7" t="s">
        <v>6</v>
      </c>
    </row>
    <row r="6" ht="18.75" customHeight="1" spans="1:4">
      <c r="A6" s="7"/>
      <c r="B6" s="7"/>
      <c r="C6" s="7"/>
      <c r="D6" s="7"/>
    </row>
    <row r="7" ht="22.5" customHeight="1" spans="1:4">
      <c r="A7" s="14" t="s">
        <v>8</v>
      </c>
      <c r="B7" s="16">
        <v>24486050.68</v>
      </c>
      <c r="C7" s="14" t="str">
        <f>"一"&amp;"、"&amp;"教育支出"</f>
        <v>一、教育支出</v>
      </c>
      <c r="D7" s="16">
        <v>16628431.8</v>
      </c>
    </row>
    <row r="8" ht="22.5" customHeight="1" spans="1:4">
      <c r="A8" s="14" t="s">
        <v>9</v>
      </c>
      <c r="B8" s="16"/>
      <c r="C8" s="14" t="str">
        <f>"二"&amp;"、"&amp;"社会保障和就业支出"</f>
        <v>二、社会保障和就业支出</v>
      </c>
      <c r="D8" s="16">
        <f>10000*300.518208</f>
        <v>3005182.08</v>
      </c>
    </row>
    <row r="9" ht="22.5" customHeight="1" spans="1:4">
      <c r="A9" s="14" t="s">
        <v>10</v>
      </c>
      <c r="B9" s="16"/>
      <c r="C9" s="14" t="str">
        <f>"三"&amp;"、"&amp;"卫生健康支出"</f>
        <v>三、卫生健康支出</v>
      </c>
      <c r="D9" s="16">
        <f>10000*214.70728</f>
        <v>2147072.8</v>
      </c>
    </row>
    <row r="10" ht="22.5" customHeight="1" spans="1:4">
      <c r="A10" s="14" t="s">
        <v>11</v>
      </c>
      <c r="B10" s="16"/>
      <c r="C10" s="14" t="str">
        <f>"四"&amp;"、"&amp;"住房保障支出"</f>
        <v>四、住房保障支出</v>
      </c>
      <c r="D10" s="16">
        <f>10000*270.5364</f>
        <v>2705364</v>
      </c>
    </row>
    <row r="11" ht="22.5" customHeight="1" spans="1:4">
      <c r="A11" s="14" t="s">
        <v>12</v>
      </c>
      <c r="B11" s="16"/>
      <c r="C11" s="14"/>
      <c r="D11" s="16"/>
    </row>
    <row r="12" ht="22.5" customHeight="1" spans="1:4">
      <c r="A12" s="14" t="s">
        <v>13</v>
      </c>
      <c r="B12" s="16"/>
      <c r="C12" s="14"/>
      <c r="D12" s="16"/>
    </row>
    <row r="13" ht="22.5" customHeight="1" spans="1:4">
      <c r="A13" s="14" t="s">
        <v>14</v>
      </c>
      <c r="B13" s="16"/>
      <c r="C13" s="14"/>
      <c r="D13" s="16"/>
    </row>
    <row r="14" ht="22.5" customHeight="1" spans="1:4">
      <c r="A14" s="14" t="s">
        <v>15</v>
      </c>
      <c r="B14" s="16"/>
      <c r="C14" s="14"/>
      <c r="D14" s="16"/>
    </row>
    <row r="15" ht="22.5" customHeight="1" spans="1:4">
      <c r="A15" s="115" t="s">
        <v>16</v>
      </c>
      <c r="B15" s="16"/>
      <c r="C15" s="118"/>
      <c r="D15" s="16"/>
    </row>
    <row r="16" ht="22.5" customHeight="1" spans="1:4">
      <c r="A16" s="115" t="s">
        <v>17</v>
      </c>
      <c r="B16" s="16"/>
      <c r="C16" s="118"/>
      <c r="D16" s="16"/>
    </row>
    <row r="17" ht="22.5" customHeight="1" spans="1:4">
      <c r="A17" s="115"/>
      <c r="B17" s="16"/>
      <c r="C17" s="118"/>
      <c r="D17" s="16"/>
    </row>
    <row r="18" ht="22.5" customHeight="1" spans="1:4">
      <c r="A18" s="116" t="s">
        <v>18</v>
      </c>
      <c r="B18" s="117">
        <f>B7</f>
        <v>24486050.68</v>
      </c>
      <c r="C18" s="118" t="s">
        <v>19</v>
      </c>
      <c r="D18" s="117">
        <f>SUM(D7:D17)</f>
        <v>24486050.68</v>
      </c>
    </row>
    <row r="19" ht="22.5" customHeight="1" spans="1:4">
      <c r="A19" s="125" t="s">
        <v>20</v>
      </c>
      <c r="B19" s="16"/>
      <c r="C19" s="126" t="s">
        <v>21</v>
      </c>
      <c r="D19" s="97"/>
    </row>
    <row r="20" ht="22.5" customHeight="1" spans="1:4">
      <c r="A20" s="115" t="s">
        <v>22</v>
      </c>
      <c r="B20" s="117"/>
      <c r="C20" s="115" t="s">
        <v>22</v>
      </c>
      <c r="D20" s="117"/>
    </row>
    <row r="21" ht="22.5" customHeight="1" spans="1:4">
      <c r="A21" s="115" t="s">
        <v>23</v>
      </c>
      <c r="B21" s="117"/>
      <c r="C21" s="115" t="s">
        <v>23</v>
      </c>
      <c r="D21" s="117"/>
    </row>
    <row r="22" ht="22.5" customHeight="1" spans="1:4">
      <c r="A22" s="116" t="s">
        <v>24</v>
      </c>
      <c r="B22" s="117">
        <f>B19+B18</f>
        <v>24486050.68</v>
      </c>
      <c r="C22" s="118" t="s">
        <v>25</v>
      </c>
      <c r="D22" s="117">
        <f>D18+D19</f>
        <v>24486050.68</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selection activeCell="D16" sqref="D16"/>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ht="18.75" customHeight="1" spans="1:6">
      <c r="A1" s="1"/>
      <c r="B1" s="1"/>
      <c r="C1" s="1"/>
      <c r="D1" s="1"/>
      <c r="E1" s="1"/>
      <c r="F1" s="91" t="s">
        <v>342</v>
      </c>
    </row>
    <row r="2" ht="37.5" customHeight="1" spans="1:6">
      <c r="A2" s="3" t="s">
        <v>343</v>
      </c>
      <c r="B2" s="3"/>
      <c r="C2" s="3"/>
      <c r="D2" s="3"/>
      <c r="E2" s="3"/>
      <c r="F2" s="3"/>
    </row>
    <row r="3" ht="18.75" customHeight="1" spans="1:6">
      <c r="A3" s="92" t="str">
        <f>"单位名称："&amp;"新平彝族傣族自治县扬武镇小学"</f>
        <v>单位名称：新平彝族傣族自治县扬武镇小学</v>
      </c>
      <c r="B3" s="92"/>
      <c r="C3" s="92"/>
      <c r="D3" s="93"/>
      <c r="E3" s="93"/>
      <c r="F3" s="94" t="s">
        <v>28</v>
      </c>
    </row>
    <row r="4" ht="18.75" customHeight="1" spans="1:6">
      <c r="A4" s="12" t="s">
        <v>143</v>
      </c>
      <c r="B4" s="12" t="s">
        <v>56</v>
      </c>
      <c r="C4" s="12" t="s">
        <v>57</v>
      </c>
      <c r="D4" s="95" t="s">
        <v>344</v>
      </c>
      <c r="E4" s="95"/>
      <c r="F4" s="95"/>
    </row>
    <row r="5" ht="18.75" customHeight="1" spans="1:6">
      <c r="A5" s="12" t="s">
        <v>56</v>
      </c>
      <c r="B5" s="12" t="s">
        <v>56</v>
      </c>
      <c r="C5" s="12" t="s">
        <v>57</v>
      </c>
      <c r="D5" s="95" t="s">
        <v>33</v>
      </c>
      <c r="E5" s="95" t="s">
        <v>60</v>
      </c>
      <c r="F5" s="95" t="s">
        <v>61</v>
      </c>
    </row>
    <row r="6" ht="18.75" customHeight="1" spans="1:6">
      <c r="A6" s="13" t="s">
        <v>45</v>
      </c>
      <c r="B6" s="13"/>
      <c r="C6" s="13" t="s">
        <v>67</v>
      </c>
      <c r="D6" s="13" t="s">
        <v>68</v>
      </c>
      <c r="E6" s="13" t="s">
        <v>47</v>
      </c>
      <c r="F6" s="13" t="s">
        <v>48</v>
      </c>
    </row>
    <row r="7" ht="20.25" customHeight="1" spans="1:6">
      <c r="A7" s="15"/>
      <c r="B7" s="15"/>
      <c r="C7" s="15"/>
      <c r="D7" s="16"/>
      <c r="E7" s="16"/>
      <c r="F7" s="16"/>
    </row>
    <row r="8" ht="20.25" customHeight="1" spans="1:6">
      <c r="A8" s="96" t="s">
        <v>114</v>
      </c>
      <c r="B8" s="96"/>
      <c r="C8" s="96"/>
      <c r="D8" s="97"/>
      <c r="E8" s="97"/>
      <c r="F8" s="97"/>
    </row>
    <row r="9" customHeight="1" spans="1:2">
      <c r="A9" s="18" t="s">
        <v>140</v>
      </c>
      <c r="B9" s="18"/>
    </row>
  </sheetData>
  <mergeCells count="8">
    <mergeCell ref="A2:F2"/>
    <mergeCell ref="A3:C3"/>
    <mergeCell ref="D4:F4"/>
    <mergeCell ref="A8:C8"/>
    <mergeCell ref="A9:B9"/>
    <mergeCell ref="A4:A5"/>
    <mergeCell ref="B4:B5"/>
    <mergeCell ref="C4:C5"/>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4"/>
  <sheetViews>
    <sheetView showZeros="0" workbookViewId="0">
      <selection activeCell="F20" sqref="F20"/>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82"/>
      <c r="B1" s="82"/>
      <c r="C1" s="82"/>
      <c r="D1" s="82"/>
      <c r="E1" s="82"/>
      <c r="F1" s="82"/>
      <c r="G1" s="82"/>
      <c r="H1" s="82"/>
      <c r="I1" s="82"/>
      <c r="J1" s="82"/>
      <c r="K1" s="82"/>
      <c r="L1" s="82"/>
      <c r="M1" s="82"/>
      <c r="N1" s="82"/>
      <c r="O1" s="82"/>
      <c r="P1" s="82"/>
      <c r="Q1" s="20" t="s">
        <v>345</v>
      </c>
    </row>
    <row r="2" ht="45" customHeight="1" spans="1:17">
      <c r="A2" s="83" t="s">
        <v>346</v>
      </c>
      <c r="B2" s="83"/>
      <c r="C2" s="83"/>
      <c r="D2" s="83"/>
      <c r="E2" s="83"/>
      <c r="F2" s="83"/>
      <c r="G2" s="83"/>
      <c r="H2" s="83"/>
      <c r="I2" s="83"/>
      <c r="J2" s="83"/>
      <c r="K2" s="83"/>
      <c r="L2" s="83"/>
      <c r="M2" s="83"/>
      <c r="N2" s="89"/>
      <c r="O2" s="89"/>
      <c r="P2" s="89"/>
      <c r="Q2" s="89"/>
    </row>
    <row r="3" ht="20.25" customHeight="1" spans="1:17">
      <c r="A3" s="19" t="str">
        <f>"单位名称："&amp;"新平彝族傣族自治县扬武镇小学"</f>
        <v>单位名称：新平彝族傣族自治县扬武镇小学</v>
      </c>
      <c r="B3" s="19"/>
      <c r="C3" s="19"/>
      <c r="D3" s="19"/>
      <c r="E3" s="19"/>
      <c r="F3" s="19"/>
      <c r="G3" s="19"/>
      <c r="H3" s="19"/>
      <c r="I3" s="19"/>
      <c r="J3" s="19"/>
      <c r="K3" s="19"/>
      <c r="L3" s="19"/>
      <c r="M3" s="19"/>
      <c r="N3" s="19"/>
      <c r="O3" s="19"/>
      <c r="P3" s="19"/>
      <c r="Q3" s="20" t="s">
        <v>28</v>
      </c>
    </row>
    <row r="4" ht="20.25" customHeight="1" spans="1:17">
      <c r="A4" s="22" t="s">
        <v>347</v>
      </c>
      <c r="B4" s="22" t="s">
        <v>348</v>
      </c>
      <c r="C4" s="22" t="s">
        <v>349</v>
      </c>
      <c r="D4" s="22" t="s">
        <v>350</v>
      </c>
      <c r="E4" s="22" t="s">
        <v>351</v>
      </c>
      <c r="F4" s="22" t="s">
        <v>352</v>
      </c>
      <c r="G4" s="22" t="s">
        <v>150</v>
      </c>
      <c r="H4" s="22"/>
      <c r="I4" s="22"/>
      <c r="J4" s="22"/>
      <c r="K4" s="22"/>
      <c r="L4" s="22"/>
      <c r="M4" s="22"/>
      <c r="N4" s="22"/>
      <c r="O4" s="22"/>
      <c r="P4" s="22"/>
      <c r="Q4" s="22"/>
    </row>
    <row r="5" ht="20.25" customHeight="1" spans="1:17">
      <c r="A5" s="22" t="s">
        <v>353</v>
      </c>
      <c r="B5" s="22" t="s">
        <v>348</v>
      </c>
      <c r="C5" s="22" t="s">
        <v>349</v>
      </c>
      <c r="D5" s="22" t="s">
        <v>350</v>
      </c>
      <c r="E5" s="22" t="s">
        <v>351</v>
      </c>
      <c r="F5" s="22" t="s">
        <v>352</v>
      </c>
      <c r="G5" s="22" t="s">
        <v>31</v>
      </c>
      <c r="H5" s="22" t="s">
        <v>34</v>
      </c>
      <c r="I5" s="22" t="s">
        <v>354</v>
      </c>
      <c r="J5" s="22" t="s">
        <v>355</v>
      </c>
      <c r="K5" s="22" t="s">
        <v>37</v>
      </c>
      <c r="L5" s="22" t="s">
        <v>59</v>
      </c>
      <c r="M5" s="22" t="s">
        <v>59</v>
      </c>
      <c r="N5" s="22"/>
      <c r="O5" s="22"/>
      <c r="P5" s="22"/>
      <c r="Q5" s="22"/>
    </row>
    <row r="6" ht="32.4" customHeight="1" spans="1:17">
      <c r="A6" s="22"/>
      <c r="B6" s="22"/>
      <c r="C6" s="22"/>
      <c r="D6" s="22"/>
      <c r="E6" s="22"/>
      <c r="F6" s="22"/>
      <c r="G6" s="22"/>
      <c r="H6" s="22" t="s">
        <v>33</v>
      </c>
      <c r="I6" s="22"/>
      <c r="J6" s="22"/>
      <c r="K6" s="22"/>
      <c r="L6" s="22" t="s">
        <v>33</v>
      </c>
      <c r="M6" s="22" t="s">
        <v>40</v>
      </c>
      <c r="N6" s="22" t="s">
        <v>41</v>
      </c>
      <c r="O6" s="90" t="s">
        <v>42</v>
      </c>
      <c r="P6" s="90" t="s">
        <v>43</v>
      </c>
      <c r="Q6" s="90" t="s">
        <v>44</v>
      </c>
    </row>
    <row r="7" ht="20.25" customHeight="1" spans="1:17">
      <c r="A7" s="84">
        <v>1</v>
      </c>
      <c r="B7" s="84">
        <v>2</v>
      </c>
      <c r="C7" s="84">
        <v>3</v>
      </c>
      <c r="D7" s="84">
        <v>4</v>
      </c>
      <c r="E7" s="84">
        <v>5</v>
      </c>
      <c r="F7" s="84">
        <v>6</v>
      </c>
      <c r="G7" s="84">
        <v>7</v>
      </c>
      <c r="H7" s="84">
        <v>8</v>
      </c>
      <c r="I7" s="84">
        <v>9</v>
      </c>
      <c r="J7" s="84">
        <v>10</v>
      </c>
      <c r="K7" s="84">
        <v>11</v>
      </c>
      <c r="L7" s="84">
        <v>12</v>
      </c>
      <c r="M7" s="84">
        <v>13</v>
      </c>
      <c r="N7" s="84">
        <v>14</v>
      </c>
      <c r="O7" s="84">
        <v>15</v>
      </c>
      <c r="P7" s="84">
        <v>16</v>
      </c>
      <c r="Q7" s="84">
        <v>17</v>
      </c>
    </row>
    <row r="8" ht="30" customHeight="1" spans="1:17">
      <c r="A8" s="85" t="s">
        <v>232</v>
      </c>
      <c r="B8" s="23"/>
      <c r="C8" s="23"/>
      <c r="D8" s="86"/>
      <c r="E8" s="86"/>
      <c r="F8" s="86">
        <f>10000*9.42</f>
        <v>94200</v>
      </c>
      <c r="G8" s="86"/>
      <c r="H8" s="86"/>
      <c r="I8" s="86"/>
      <c r="J8" s="88"/>
      <c r="K8" s="88"/>
      <c r="L8" s="86"/>
      <c r="M8" s="86"/>
      <c r="N8" s="86"/>
      <c r="O8" s="86"/>
      <c r="P8" s="86"/>
      <c r="Q8" s="86"/>
    </row>
    <row r="9" ht="20.25" customHeight="1" spans="1:17">
      <c r="A9" s="23"/>
      <c r="B9" s="23" t="s">
        <v>356</v>
      </c>
      <c r="C9" s="23" t="str">
        <f>"C23120301"&amp;"  "&amp;"车辆维修和保养服务"</f>
        <v>C23120301  车辆维修和保养服务</v>
      </c>
      <c r="D9" s="87" t="s">
        <v>322</v>
      </c>
      <c r="E9" s="24">
        <v>1</v>
      </c>
      <c r="F9" s="86">
        <f>10000*0.47</f>
        <v>4700</v>
      </c>
      <c r="G9" s="86"/>
      <c r="H9" s="88"/>
      <c r="I9" s="88"/>
      <c r="J9" s="88"/>
      <c r="K9" s="88"/>
      <c r="L9" s="86"/>
      <c r="M9" s="86"/>
      <c r="N9" s="86"/>
      <c r="O9" s="86"/>
      <c r="P9" s="86"/>
      <c r="Q9" s="86"/>
    </row>
    <row r="10" ht="20.25" customHeight="1" spans="1:17">
      <c r="A10" s="23"/>
      <c r="B10" s="23" t="s">
        <v>357</v>
      </c>
      <c r="C10" s="23" t="str">
        <f>"A05040101"&amp;"  "&amp;"复印纸"</f>
        <v>A05040101  复印纸</v>
      </c>
      <c r="D10" s="87" t="s">
        <v>322</v>
      </c>
      <c r="E10" s="24">
        <v>1</v>
      </c>
      <c r="F10" s="86">
        <f>10000*3</f>
        <v>30000</v>
      </c>
      <c r="G10" s="86"/>
      <c r="H10" s="88"/>
      <c r="I10" s="88"/>
      <c r="J10" s="88"/>
      <c r="K10" s="88"/>
      <c r="L10" s="86"/>
      <c r="M10" s="86"/>
      <c r="N10" s="86"/>
      <c r="O10" s="86"/>
      <c r="P10" s="86"/>
      <c r="Q10" s="86"/>
    </row>
    <row r="11" ht="20.25" customHeight="1" spans="1:17">
      <c r="A11" s="23"/>
      <c r="B11" s="23" t="s">
        <v>358</v>
      </c>
      <c r="C11" s="23" t="str">
        <f>"C23120302"&amp;"  "&amp;"车辆加油、添加燃料服务"</f>
        <v>C23120302  车辆加油、添加燃料服务</v>
      </c>
      <c r="D11" s="87" t="s">
        <v>322</v>
      </c>
      <c r="E11" s="24">
        <v>1</v>
      </c>
      <c r="F11" s="86">
        <f>10000*0.5</f>
        <v>5000</v>
      </c>
      <c r="G11" s="86"/>
      <c r="H11" s="88"/>
      <c r="I11" s="88"/>
      <c r="J11" s="88"/>
      <c r="K11" s="88"/>
      <c r="L11" s="86"/>
      <c r="M11" s="86"/>
      <c r="N11" s="86"/>
      <c r="O11" s="86"/>
      <c r="P11" s="86"/>
      <c r="Q11" s="86"/>
    </row>
    <row r="12" ht="20.25" customHeight="1" spans="1:17">
      <c r="A12" s="23"/>
      <c r="B12" s="23" t="s">
        <v>359</v>
      </c>
      <c r="C12" s="23" t="str">
        <f>"A02010105"&amp;"  "&amp;"台式计算机"</f>
        <v>A02010105  台式计算机</v>
      </c>
      <c r="D12" s="87" t="s">
        <v>360</v>
      </c>
      <c r="E12" s="24">
        <v>10</v>
      </c>
      <c r="F12" s="86">
        <f>10000*5</f>
        <v>50000</v>
      </c>
      <c r="G12" s="86"/>
      <c r="H12" s="88"/>
      <c r="I12" s="88"/>
      <c r="J12" s="88"/>
      <c r="K12" s="88"/>
      <c r="L12" s="86"/>
      <c r="M12" s="86"/>
      <c r="N12" s="86"/>
      <c r="O12" s="86"/>
      <c r="P12" s="86"/>
      <c r="Q12" s="86"/>
    </row>
    <row r="13" ht="20.25" customHeight="1" spans="1:17">
      <c r="A13" s="23"/>
      <c r="B13" s="23" t="s">
        <v>361</v>
      </c>
      <c r="C13" s="23" t="str">
        <f>"C1804010201"&amp;"  "&amp;"机动车保险服务"</f>
        <v>C1804010201  机动车保险服务</v>
      </c>
      <c r="D13" s="87" t="s">
        <v>322</v>
      </c>
      <c r="E13" s="24">
        <v>1</v>
      </c>
      <c r="F13" s="86">
        <f>10000*0.45</f>
        <v>4500</v>
      </c>
      <c r="G13" s="86"/>
      <c r="H13" s="88"/>
      <c r="I13" s="88"/>
      <c r="J13" s="88"/>
      <c r="K13" s="88"/>
      <c r="L13" s="86"/>
      <c r="M13" s="86"/>
      <c r="N13" s="86"/>
      <c r="O13" s="86"/>
      <c r="P13" s="86"/>
      <c r="Q13" s="86"/>
    </row>
    <row r="14" ht="20.25" customHeight="1" spans="1:17">
      <c r="A14" s="24" t="s">
        <v>31</v>
      </c>
      <c r="B14" s="24"/>
      <c r="C14" s="24"/>
      <c r="D14" s="87"/>
      <c r="E14" s="87"/>
      <c r="F14" s="86">
        <f>10000*9.42</f>
        <v>94200</v>
      </c>
      <c r="G14" s="86"/>
      <c r="H14" s="86"/>
      <c r="I14" s="86"/>
      <c r="J14" s="86"/>
      <c r="K14" s="86"/>
      <c r="L14" s="86"/>
      <c r="M14" s="86"/>
      <c r="N14" s="86"/>
      <c r="O14" s="86"/>
      <c r="P14" s="86"/>
      <c r="Q14" s="86"/>
    </row>
  </sheetData>
  <mergeCells count="17">
    <mergeCell ref="A1:M1"/>
    <mergeCell ref="A2:Q2"/>
    <mergeCell ref="A3:M3"/>
    <mergeCell ref="G4:Q4"/>
    <mergeCell ref="L5:Q5"/>
    <mergeCell ref="A14:E14"/>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workbookViewId="0">
      <pane ySplit="1" topLeftCell="A2" activePane="bottomLeft" state="frozen"/>
      <selection/>
      <selection pane="bottomLeft" activeCell="B14" sqref="B14"/>
    </sheetView>
  </sheetViews>
  <sheetFormatPr defaultColWidth="9.10833333333333" defaultRowHeight="14.25" customHeight="1"/>
  <cols>
    <col min="1" max="1" width="32.625" style="44" customWidth="1"/>
    <col min="2" max="2" width="21.6583333333333" style="44" customWidth="1"/>
    <col min="3" max="3" width="26.6583333333333" style="44" customWidth="1"/>
    <col min="4" max="14" width="16.55" style="44" customWidth="1"/>
    <col min="15" max="16384" width="9.10833333333333" style="44"/>
  </cols>
  <sheetData>
    <row r="1" customHeight="1" spans="1:14">
      <c r="A1" s="45"/>
      <c r="B1" s="45"/>
      <c r="C1" s="45"/>
      <c r="D1" s="45"/>
      <c r="E1" s="45"/>
      <c r="F1" s="45"/>
      <c r="G1" s="45"/>
      <c r="H1" s="45"/>
      <c r="I1" s="45"/>
      <c r="J1" s="45"/>
      <c r="K1" s="45"/>
      <c r="L1" s="45"/>
      <c r="M1" s="45"/>
      <c r="N1" s="45"/>
    </row>
    <row r="2" ht="13.6" customHeight="1" spans="1:14">
      <c r="A2" s="46"/>
      <c r="B2" s="46"/>
      <c r="C2" s="46"/>
      <c r="D2" s="46"/>
      <c r="E2" s="46"/>
      <c r="F2" s="46"/>
      <c r="G2" s="46"/>
      <c r="H2" s="47"/>
      <c r="I2" s="46"/>
      <c r="J2" s="46"/>
      <c r="K2" s="46"/>
      <c r="L2" s="68"/>
      <c r="M2" s="69"/>
      <c r="N2" s="70" t="s">
        <v>362</v>
      </c>
    </row>
    <row r="3" ht="27.85" customHeight="1" spans="1:14">
      <c r="A3" s="48" t="s">
        <v>363</v>
      </c>
      <c r="B3" s="49"/>
      <c r="C3" s="49"/>
      <c r="D3" s="49"/>
      <c r="E3" s="49"/>
      <c r="F3" s="49"/>
      <c r="G3" s="49"/>
      <c r="H3" s="50"/>
      <c r="I3" s="49"/>
      <c r="J3" s="49"/>
      <c r="K3" s="49"/>
      <c r="L3" s="71"/>
      <c r="M3" s="50"/>
      <c r="N3" s="49"/>
    </row>
    <row r="4" ht="18.85" customHeight="1" spans="1:14">
      <c r="A4" s="51" t="s">
        <v>364</v>
      </c>
      <c r="B4" s="52"/>
      <c r="C4" s="52"/>
      <c r="D4" s="52"/>
      <c r="E4" s="52"/>
      <c r="F4" s="52"/>
      <c r="G4" s="52"/>
      <c r="H4" s="47"/>
      <c r="I4" s="46"/>
      <c r="J4" s="46"/>
      <c r="K4" s="46"/>
      <c r="L4" s="72"/>
      <c r="M4" s="73"/>
      <c r="N4" s="74" t="s">
        <v>28</v>
      </c>
    </row>
    <row r="5" ht="15.75" customHeight="1" spans="1:14">
      <c r="A5" s="34" t="s">
        <v>347</v>
      </c>
      <c r="B5" s="53" t="s">
        <v>365</v>
      </c>
      <c r="C5" s="53" t="s">
        <v>366</v>
      </c>
      <c r="D5" s="54" t="s">
        <v>150</v>
      </c>
      <c r="E5" s="54"/>
      <c r="F5" s="54"/>
      <c r="G5" s="54"/>
      <c r="H5" s="55"/>
      <c r="I5" s="54"/>
      <c r="J5" s="54"/>
      <c r="K5" s="54"/>
      <c r="L5" s="75"/>
      <c r="M5" s="55"/>
      <c r="N5" s="76"/>
    </row>
    <row r="6" ht="17.2" customHeight="1" spans="1:14">
      <c r="A6" s="56"/>
      <c r="B6" s="57"/>
      <c r="C6" s="57"/>
      <c r="D6" s="57" t="s">
        <v>31</v>
      </c>
      <c r="E6" s="57" t="s">
        <v>34</v>
      </c>
      <c r="F6" s="57" t="s">
        <v>367</v>
      </c>
      <c r="G6" s="57" t="s">
        <v>368</v>
      </c>
      <c r="H6" s="58" t="s">
        <v>369</v>
      </c>
      <c r="I6" s="77" t="s">
        <v>370</v>
      </c>
      <c r="J6" s="77"/>
      <c r="K6" s="77"/>
      <c r="L6" s="78"/>
      <c r="M6" s="79"/>
      <c r="N6" s="60"/>
    </row>
    <row r="7" ht="54" customHeight="1" spans="1:14">
      <c r="A7" s="59"/>
      <c r="B7" s="60"/>
      <c r="C7" s="60"/>
      <c r="D7" s="60"/>
      <c r="E7" s="60"/>
      <c r="F7" s="60"/>
      <c r="G7" s="60"/>
      <c r="H7" s="61"/>
      <c r="I7" s="60" t="s">
        <v>33</v>
      </c>
      <c r="J7" s="60" t="s">
        <v>40</v>
      </c>
      <c r="K7" s="60" t="s">
        <v>371</v>
      </c>
      <c r="L7" s="80" t="s">
        <v>42</v>
      </c>
      <c r="M7" s="61" t="s">
        <v>43</v>
      </c>
      <c r="N7" s="60" t="s">
        <v>44</v>
      </c>
    </row>
    <row r="8" ht="15.05" customHeight="1" spans="1:14">
      <c r="A8" s="59">
        <v>1</v>
      </c>
      <c r="B8" s="60">
        <v>2</v>
      </c>
      <c r="C8" s="60">
        <v>3</v>
      </c>
      <c r="D8" s="61">
        <v>4</v>
      </c>
      <c r="E8" s="61">
        <v>5</v>
      </c>
      <c r="F8" s="61">
        <v>6</v>
      </c>
      <c r="G8" s="61">
        <v>7</v>
      </c>
      <c r="H8" s="61">
        <v>8</v>
      </c>
      <c r="I8" s="61">
        <v>9</v>
      </c>
      <c r="J8" s="61">
        <v>10</v>
      </c>
      <c r="K8" s="61">
        <v>11</v>
      </c>
      <c r="L8" s="61">
        <v>12</v>
      </c>
      <c r="M8" s="61">
        <v>13</v>
      </c>
      <c r="N8" s="61">
        <v>14</v>
      </c>
    </row>
    <row r="9" ht="20.95" customHeight="1" spans="1:14">
      <c r="A9" s="62"/>
      <c r="B9" s="63"/>
      <c r="C9" s="63"/>
      <c r="D9" s="64"/>
      <c r="E9" s="64"/>
      <c r="F9" s="64"/>
      <c r="G9" s="64"/>
      <c r="H9" s="64"/>
      <c r="I9" s="64"/>
      <c r="J9" s="64"/>
      <c r="K9" s="64"/>
      <c r="L9" s="81"/>
      <c r="M9" s="64"/>
      <c r="N9" s="64"/>
    </row>
    <row r="10" ht="20.95" customHeight="1" spans="1:14">
      <c r="A10" s="62"/>
      <c r="B10" s="63"/>
      <c r="C10" s="63"/>
      <c r="D10" s="64"/>
      <c r="E10" s="64"/>
      <c r="F10" s="64"/>
      <c r="G10" s="64"/>
      <c r="H10" s="64"/>
      <c r="I10" s="64"/>
      <c r="J10" s="64"/>
      <c r="K10" s="64"/>
      <c r="L10" s="81"/>
      <c r="M10" s="64"/>
      <c r="N10" s="64"/>
    </row>
    <row r="11" ht="20.95" customHeight="1" spans="1:14">
      <c r="A11" s="65" t="s">
        <v>114</v>
      </c>
      <c r="B11" s="66"/>
      <c r="C11" s="67"/>
      <c r="D11" s="64"/>
      <c r="E11" s="64"/>
      <c r="F11" s="64"/>
      <c r="G11" s="64"/>
      <c r="H11" s="64"/>
      <c r="I11" s="64"/>
      <c r="J11" s="64"/>
      <c r="K11" s="64"/>
      <c r="L11" s="81"/>
      <c r="M11" s="64"/>
      <c r="N11" s="64"/>
    </row>
    <row r="12" customHeight="1" spans="1:1">
      <c r="A12" s="44" t="s">
        <v>140</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P9"/>
  <sheetViews>
    <sheetView showZeros="0" workbookViewId="0">
      <selection activeCell="H18" sqref="H18"/>
    </sheetView>
  </sheetViews>
  <sheetFormatPr defaultColWidth="8.85" defaultRowHeight="15" customHeight="1"/>
  <cols>
    <col min="1" max="1" width="32.75" customWidth="1"/>
    <col min="2" max="2" width="9.75" customWidth="1"/>
    <col min="3" max="3" width="13.375" customWidth="1"/>
    <col min="4" max="4" width="10.125" customWidth="1"/>
    <col min="5" max="5" width="12.125" customWidth="1"/>
    <col min="6" max="6" width="12.5" customWidth="1"/>
    <col min="7" max="7" width="13.5" customWidth="1"/>
    <col min="8" max="8" width="13.625" customWidth="1"/>
    <col min="9" max="9" width="13.375" customWidth="1"/>
    <col min="10" max="10" width="13.5" customWidth="1"/>
    <col min="11" max="14" width="17.1416666666667" customWidth="1"/>
  </cols>
  <sheetData>
    <row r="1" ht="24.15" customHeight="1" spans="1:14">
      <c r="A1" s="19"/>
      <c r="B1" s="19"/>
      <c r="C1" s="19"/>
      <c r="D1" s="19"/>
      <c r="E1" s="19"/>
      <c r="F1" s="19"/>
      <c r="G1" s="19"/>
      <c r="H1" s="19"/>
      <c r="I1" s="19"/>
      <c r="J1" s="19"/>
      <c r="K1" s="19"/>
      <c r="L1" s="19"/>
      <c r="M1" s="19"/>
      <c r="N1" s="20" t="s">
        <v>372</v>
      </c>
    </row>
    <row r="2" ht="45.15" customHeight="1" spans="1:14">
      <c r="A2" s="25" t="s">
        <v>373</v>
      </c>
      <c r="B2" s="25"/>
      <c r="C2" s="25"/>
      <c r="D2" s="25"/>
      <c r="E2" s="25"/>
      <c r="F2" s="25"/>
      <c r="G2" s="25"/>
      <c r="H2" s="25"/>
      <c r="I2" s="25"/>
      <c r="J2" s="25"/>
      <c r="K2" s="25"/>
      <c r="L2" s="25"/>
      <c r="M2" s="25"/>
      <c r="N2" s="25"/>
    </row>
    <row r="3" ht="18.75" customHeight="1" spans="1:14">
      <c r="A3" s="19" t="str">
        <f>"单位名称："&amp;"新平彝族傣族自治县扬武镇小学"</f>
        <v>单位名称：新平彝族傣族自治县扬武镇小学</v>
      </c>
      <c r="B3" s="19"/>
      <c r="C3" s="19"/>
      <c r="D3" s="19"/>
      <c r="E3" s="19"/>
      <c r="F3" s="19"/>
      <c r="G3" s="19"/>
      <c r="H3" s="19"/>
      <c r="I3" s="19"/>
      <c r="J3" s="19"/>
      <c r="K3" s="19"/>
      <c r="L3" s="19"/>
      <c r="M3" s="19"/>
      <c r="N3" s="20" t="s">
        <v>28</v>
      </c>
    </row>
    <row r="4" ht="19.5" customHeight="1" spans="1:16">
      <c r="A4" s="28" t="s">
        <v>374</v>
      </c>
      <c r="B4" s="29" t="s">
        <v>150</v>
      </c>
      <c r="C4" s="30"/>
      <c r="D4" s="30"/>
      <c r="E4" s="31" t="s">
        <v>375</v>
      </c>
      <c r="F4" s="31"/>
      <c r="G4" s="31"/>
      <c r="H4" s="31"/>
      <c r="I4" s="31"/>
      <c r="J4" s="31"/>
      <c r="K4" s="31"/>
      <c r="L4" s="31"/>
      <c r="M4" s="31"/>
      <c r="N4" s="31"/>
      <c r="O4" s="31"/>
      <c r="P4" s="31"/>
    </row>
    <row r="5" ht="40.6" customHeight="1" spans="1:16">
      <c r="A5" s="32"/>
      <c r="B5" s="33" t="s">
        <v>31</v>
      </c>
      <c r="C5" s="34" t="s">
        <v>34</v>
      </c>
      <c r="D5" s="35" t="s">
        <v>354</v>
      </c>
      <c r="E5" s="36" t="s">
        <v>376</v>
      </c>
      <c r="F5" s="36" t="s">
        <v>377</v>
      </c>
      <c r="G5" s="36" t="s">
        <v>378</v>
      </c>
      <c r="H5" s="36" t="s">
        <v>379</v>
      </c>
      <c r="I5" s="36" t="s">
        <v>380</v>
      </c>
      <c r="J5" s="36" t="s">
        <v>381</v>
      </c>
      <c r="K5" s="36" t="s">
        <v>382</v>
      </c>
      <c r="L5" s="36" t="s">
        <v>383</v>
      </c>
      <c r="M5" s="36" t="s">
        <v>384</v>
      </c>
      <c r="N5" s="36" t="s">
        <v>385</v>
      </c>
      <c r="O5" s="36" t="s">
        <v>386</v>
      </c>
      <c r="P5" s="36" t="s">
        <v>387</v>
      </c>
    </row>
    <row r="6" ht="19.5" customHeight="1" spans="1:16">
      <c r="A6" s="37">
        <v>1</v>
      </c>
      <c r="B6" s="37">
        <v>2</v>
      </c>
      <c r="C6" s="37">
        <v>3</v>
      </c>
      <c r="D6" s="29">
        <v>4</v>
      </c>
      <c r="E6" s="37">
        <v>5</v>
      </c>
      <c r="F6" s="29">
        <v>6</v>
      </c>
      <c r="G6" s="37">
        <v>7</v>
      </c>
      <c r="H6" s="29">
        <v>8</v>
      </c>
      <c r="I6" s="37">
        <v>9</v>
      </c>
      <c r="J6" s="29">
        <v>10</v>
      </c>
      <c r="K6" s="37">
        <v>11</v>
      </c>
      <c r="L6" s="29">
        <v>12</v>
      </c>
      <c r="M6" s="37">
        <v>13</v>
      </c>
      <c r="N6" s="29">
        <v>14</v>
      </c>
      <c r="O6" s="37">
        <v>15</v>
      </c>
      <c r="P6" s="40">
        <v>16</v>
      </c>
    </row>
    <row r="7" ht="28.5" customHeight="1" spans="1:16">
      <c r="A7" s="38"/>
      <c r="B7" s="39"/>
      <c r="C7" s="39"/>
      <c r="D7" s="39"/>
      <c r="E7" s="39"/>
      <c r="F7" s="39"/>
      <c r="G7" s="39"/>
      <c r="H7" s="39"/>
      <c r="I7" s="39"/>
      <c r="J7" s="39"/>
      <c r="K7" s="39"/>
      <c r="L7" s="39"/>
      <c r="M7" s="39"/>
      <c r="N7" s="39"/>
      <c r="O7" s="41"/>
      <c r="P7" s="41"/>
    </row>
    <row r="8" ht="18.75" customHeight="1" spans="1:16">
      <c r="A8" s="24" t="s">
        <v>31</v>
      </c>
      <c r="B8" s="23"/>
      <c r="C8" s="23"/>
      <c r="D8" s="23"/>
      <c r="E8" s="23"/>
      <c r="F8" s="23"/>
      <c r="G8" s="23"/>
      <c r="H8" s="23"/>
      <c r="I8" s="23"/>
      <c r="J8" s="23"/>
      <c r="K8" s="23"/>
      <c r="L8" s="23"/>
      <c r="M8" s="23"/>
      <c r="N8" s="23"/>
      <c r="O8" s="42"/>
      <c r="P8" s="43"/>
    </row>
    <row r="9" customHeight="1" spans="1:1">
      <c r="A9" t="s">
        <v>140</v>
      </c>
    </row>
  </sheetData>
  <mergeCells count="5">
    <mergeCell ref="A2:N2"/>
    <mergeCell ref="A3:C3"/>
    <mergeCell ref="B4:D4"/>
    <mergeCell ref="E4:P4"/>
    <mergeCell ref="A4:A5"/>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selection activeCell="D19" sqref="D19"/>
    </sheetView>
  </sheetViews>
  <sheetFormatPr defaultColWidth="8.85" defaultRowHeight="15" customHeight="1" outlineLevelRow="7"/>
  <cols>
    <col min="1" max="10" width="28.575" customWidth="1"/>
  </cols>
  <sheetData>
    <row r="1" ht="18.75" customHeight="1" spans="1:10">
      <c r="A1" s="19"/>
      <c r="B1" s="19"/>
      <c r="C1" s="19"/>
      <c r="D1" s="19"/>
      <c r="E1" s="19"/>
      <c r="F1" s="19"/>
      <c r="G1" s="19"/>
      <c r="H1" s="19"/>
      <c r="I1" s="19"/>
      <c r="J1" s="20" t="s">
        <v>388</v>
      </c>
    </row>
    <row r="2" ht="52.05" customHeight="1" spans="1:10">
      <c r="A2" s="25" t="s">
        <v>389</v>
      </c>
      <c r="B2" s="26"/>
      <c r="C2" s="26"/>
      <c r="D2" s="26"/>
      <c r="E2" s="26"/>
      <c r="F2" s="26"/>
      <c r="G2" s="26"/>
      <c r="H2" s="26"/>
      <c r="I2" s="26"/>
      <c r="J2" s="26"/>
    </row>
    <row r="3" ht="21.3" customHeight="1" spans="1:10">
      <c r="A3" s="19" t="str">
        <f>"单位名称："&amp;"新平彝族傣族自治县扬武镇小学"</f>
        <v>单位名称：新平彝族傣族自治县扬武镇小学</v>
      </c>
      <c r="B3" s="19"/>
      <c r="C3" s="19"/>
      <c r="D3" s="27"/>
      <c r="E3" s="27"/>
      <c r="F3" s="27"/>
      <c r="G3" s="27"/>
      <c r="H3" s="27"/>
      <c r="I3" s="27"/>
      <c r="J3" s="27"/>
    </row>
    <row r="4" ht="27.15" customHeight="1" spans="1:10">
      <c r="A4" s="22" t="s">
        <v>241</v>
      </c>
      <c r="B4" s="22" t="s">
        <v>242</v>
      </c>
      <c r="C4" s="22" t="s">
        <v>243</v>
      </c>
      <c r="D4" s="22" t="s">
        <v>244</v>
      </c>
      <c r="E4" s="22" t="s">
        <v>245</v>
      </c>
      <c r="F4" s="22" t="s">
        <v>246</v>
      </c>
      <c r="G4" s="22" t="s">
        <v>247</v>
      </c>
      <c r="H4" s="22" t="s">
        <v>248</v>
      </c>
      <c r="I4" s="22" t="s">
        <v>249</v>
      </c>
      <c r="J4" s="22" t="s">
        <v>250</v>
      </c>
    </row>
    <row r="5" ht="18.75" customHeight="1" spans="1:10">
      <c r="A5" s="22" t="s">
        <v>45</v>
      </c>
      <c r="B5" s="22" t="s">
        <v>67</v>
      </c>
      <c r="C5" s="22" t="s">
        <v>46</v>
      </c>
      <c r="D5" s="22" t="s">
        <v>68</v>
      </c>
      <c r="E5" s="22" t="s">
        <v>47</v>
      </c>
      <c r="F5" s="22" t="s">
        <v>48</v>
      </c>
      <c r="G5" s="22" t="s">
        <v>49</v>
      </c>
      <c r="H5" s="22" t="s">
        <v>50</v>
      </c>
      <c r="I5" s="22" t="s">
        <v>51</v>
      </c>
      <c r="J5" s="22" t="s">
        <v>69</v>
      </c>
    </row>
    <row r="6" ht="18.75" customHeight="1" spans="1:10">
      <c r="A6" s="23"/>
      <c r="B6" s="23"/>
      <c r="C6" s="23"/>
      <c r="D6" s="23"/>
      <c r="E6" s="23"/>
      <c r="F6" s="23"/>
      <c r="G6" s="23"/>
      <c r="H6" s="23"/>
      <c r="I6" s="23"/>
      <c r="J6" s="23"/>
    </row>
    <row r="7" ht="18.75" customHeight="1" spans="1:10">
      <c r="A7" s="23"/>
      <c r="B7" s="23"/>
      <c r="C7" s="23"/>
      <c r="D7" s="23"/>
      <c r="E7" s="23"/>
      <c r="F7" s="23"/>
      <c r="G7" s="23"/>
      <c r="H7" s="23"/>
      <c r="I7" s="23"/>
      <c r="J7" s="23"/>
    </row>
    <row r="8" customHeight="1" spans="1:2">
      <c r="A8" s="18" t="s">
        <v>140</v>
      </c>
      <c r="B8" s="18"/>
    </row>
  </sheetData>
  <mergeCells count="3">
    <mergeCell ref="A2:J2"/>
    <mergeCell ref="A3:C3"/>
    <mergeCell ref="A8:B8"/>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8"/>
  <sheetViews>
    <sheetView showZeros="0" workbookViewId="0">
      <selection activeCell="D17" sqref="D17"/>
    </sheetView>
  </sheetViews>
  <sheetFormatPr defaultColWidth="8.85" defaultRowHeight="15" customHeight="1" outlineLevelRow="7" outlineLevelCol="7"/>
  <cols>
    <col min="1" max="8" width="28.575" customWidth="1"/>
  </cols>
  <sheetData>
    <row r="1" ht="18.75" customHeight="1" spans="1:8">
      <c r="A1" s="19"/>
      <c r="B1" s="19"/>
      <c r="C1" s="19"/>
      <c r="D1" s="19"/>
      <c r="E1" s="19"/>
      <c r="F1" s="19"/>
      <c r="G1" s="19"/>
      <c r="H1" s="20" t="s">
        <v>390</v>
      </c>
    </row>
    <row r="2" ht="41.4" customHeight="1" spans="1:8">
      <c r="A2" s="21" t="s">
        <v>391</v>
      </c>
      <c r="B2" s="21"/>
      <c r="C2" s="21"/>
      <c r="D2" s="21"/>
      <c r="E2" s="21"/>
      <c r="F2" s="21"/>
      <c r="G2" s="21"/>
      <c r="H2" s="21"/>
    </row>
    <row r="3" ht="18.75" customHeight="1" spans="1:8">
      <c r="A3" s="19" t="str">
        <f>"单位名称："&amp;"新平彝族傣族自治县扬武镇小学"</f>
        <v>单位名称：新平彝族傣族自治县扬武镇小学</v>
      </c>
      <c r="B3" s="19"/>
      <c r="C3" s="19"/>
      <c r="D3" s="19"/>
      <c r="E3" s="19"/>
      <c r="F3" s="19"/>
      <c r="G3" s="19"/>
      <c r="H3" s="19"/>
    </row>
    <row r="4" ht="18.75" customHeight="1" spans="1:8">
      <c r="A4" s="22" t="s">
        <v>143</v>
      </c>
      <c r="B4" s="22" t="s">
        <v>392</v>
      </c>
      <c r="C4" s="22" t="s">
        <v>393</v>
      </c>
      <c r="D4" s="22" t="s">
        <v>394</v>
      </c>
      <c r="E4" s="22" t="s">
        <v>350</v>
      </c>
      <c r="F4" s="22" t="s">
        <v>395</v>
      </c>
      <c r="G4" s="22"/>
      <c r="H4" s="22"/>
    </row>
    <row r="5" ht="18.75" customHeight="1" spans="1:8">
      <c r="A5" s="22"/>
      <c r="B5" s="22"/>
      <c r="C5" s="22"/>
      <c r="D5" s="22"/>
      <c r="E5" s="22"/>
      <c r="F5" s="22" t="s">
        <v>351</v>
      </c>
      <c r="G5" s="22" t="s">
        <v>396</v>
      </c>
      <c r="H5" s="22" t="s">
        <v>397</v>
      </c>
    </row>
    <row r="6" ht="18.75" customHeight="1" spans="1:8">
      <c r="A6" s="22" t="s">
        <v>45</v>
      </c>
      <c r="B6" s="22" t="s">
        <v>67</v>
      </c>
      <c r="C6" s="22" t="s">
        <v>46</v>
      </c>
      <c r="D6" s="22" t="s">
        <v>68</v>
      </c>
      <c r="E6" s="22" t="s">
        <v>47</v>
      </c>
      <c r="F6" s="22" t="s">
        <v>48</v>
      </c>
      <c r="G6" s="22" t="s">
        <v>49</v>
      </c>
      <c r="H6" s="22" t="s">
        <v>50</v>
      </c>
    </row>
    <row r="7" ht="18.75" customHeight="1" spans="1:8">
      <c r="A7" s="23"/>
      <c r="B7" s="23"/>
      <c r="C7" s="23"/>
      <c r="D7" s="23"/>
      <c r="E7" s="24"/>
      <c r="F7" s="24"/>
      <c r="G7" s="16"/>
      <c r="H7" s="16"/>
    </row>
    <row r="8" customHeight="1" spans="1:2">
      <c r="A8" s="18" t="s">
        <v>140</v>
      </c>
      <c r="B8" s="18"/>
    </row>
  </sheetData>
  <mergeCells count="9">
    <mergeCell ref="A2:H2"/>
    <mergeCell ref="A3:C3"/>
    <mergeCell ref="F4:H4"/>
    <mergeCell ref="A8:B8"/>
    <mergeCell ref="A4:A5"/>
    <mergeCell ref="B4:B5"/>
    <mergeCell ref="C4:C5"/>
    <mergeCell ref="D4:D5"/>
    <mergeCell ref="E4:E5"/>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selection activeCell="E18" sqref="E18"/>
    </sheetView>
  </sheetViews>
  <sheetFormatPr defaultColWidth="8.85" defaultRowHeight="15" customHeight="1"/>
  <cols>
    <col min="1" max="1" width="10" customWidth="1"/>
    <col min="2" max="2" width="11.75" customWidth="1"/>
    <col min="3" max="3" width="8.875" customWidth="1"/>
    <col min="4" max="4" width="11.125" customWidth="1"/>
    <col min="5" max="5" width="11.75" customWidth="1"/>
    <col min="6" max="6" width="12.125" customWidth="1"/>
    <col min="7" max="7" width="13.875" customWidth="1"/>
    <col min="8" max="8" width="9.125" customWidth="1"/>
    <col min="9" max="11" width="14.2833333333333" customWidth="1"/>
  </cols>
  <sheetData>
    <row r="1" ht="18.75" customHeight="1" spans="1:11">
      <c r="A1" s="1"/>
      <c r="B1" s="1"/>
      <c r="C1" s="1"/>
      <c r="D1" s="1"/>
      <c r="E1" s="1"/>
      <c r="F1" s="1"/>
      <c r="G1" s="1"/>
      <c r="H1" s="2"/>
      <c r="I1" s="2"/>
      <c r="J1" s="2"/>
      <c r="K1" s="2" t="s">
        <v>398</v>
      </c>
    </row>
    <row r="2" ht="45" customHeight="1" spans="1:11">
      <c r="A2" s="3" t="s">
        <v>399</v>
      </c>
      <c r="B2" s="3"/>
      <c r="C2" s="3"/>
      <c r="D2" s="3"/>
      <c r="E2" s="3"/>
      <c r="F2" s="3"/>
      <c r="G2" s="3"/>
      <c r="H2" s="3"/>
      <c r="I2" s="3"/>
      <c r="J2" s="3"/>
      <c r="K2" s="3"/>
    </row>
    <row r="3" ht="18.75" customHeight="1" spans="1:11">
      <c r="A3" s="4" t="str">
        <f>"单位名称："&amp;"新平彝族傣族自治县扬武镇小学"</f>
        <v>单位名称：新平彝族傣族自治县扬武镇小学</v>
      </c>
      <c r="B3" s="4"/>
      <c r="C3" s="4"/>
      <c r="D3" s="4"/>
      <c r="E3" s="4"/>
      <c r="F3" s="4"/>
      <c r="G3" s="4"/>
      <c r="H3" s="5"/>
      <c r="I3" s="5"/>
      <c r="J3" s="5"/>
      <c r="K3" s="5" t="s">
        <v>28</v>
      </c>
    </row>
    <row r="4" ht="18.75" customHeight="1" spans="1:11">
      <c r="A4" s="12" t="s">
        <v>196</v>
      </c>
      <c r="B4" s="12" t="s">
        <v>145</v>
      </c>
      <c r="C4" s="12" t="s">
        <v>197</v>
      </c>
      <c r="D4" s="12" t="s">
        <v>146</v>
      </c>
      <c r="E4" s="12" t="s">
        <v>147</v>
      </c>
      <c r="F4" s="12" t="s">
        <v>148</v>
      </c>
      <c r="G4" s="12" t="s">
        <v>149</v>
      </c>
      <c r="H4" s="12" t="s">
        <v>31</v>
      </c>
      <c r="I4" s="12" t="s">
        <v>400</v>
      </c>
      <c r="J4" s="12"/>
      <c r="K4" s="12"/>
    </row>
    <row r="5" ht="18.75" customHeight="1" spans="1:11">
      <c r="A5" s="12"/>
      <c r="B5" s="12"/>
      <c r="C5" s="12"/>
      <c r="D5" s="12"/>
      <c r="E5" s="12"/>
      <c r="F5" s="12"/>
      <c r="G5" s="12"/>
      <c r="H5" s="12"/>
      <c r="I5" s="12" t="s">
        <v>34</v>
      </c>
      <c r="J5" s="12" t="s">
        <v>35</v>
      </c>
      <c r="K5" s="12" t="s">
        <v>36</v>
      </c>
    </row>
    <row r="6" ht="22.65" customHeight="1" spans="1:11">
      <c r="A6" s="12"/>
      <c r="B6" s="12"/>
      <c r="C6" s="12"/>
      <c r="D6" s="12"/>
      <c r="E6" s="12"/>
      <c r="F6" s="12"/>
      <c r="G6" s="12"/>
      <c r="H6" s="12"/>
      <c r="I6" s="12"/>
      <c r="J6" s="12"/>
      <c r="K6" s="12"/>
    </row>
    <row r="7" ht="18.75" customHeight="1" spans="1:11">
      <c r="A7" s="13" t="s">
        <v>45</v>
      </c>
      <c r="B7" s="13">
        <v>2</v>
      </c>
      <c r="C7" s="13">
        <v>3</v>
      </c>
      <c r="D7" s="13">
        <v>4</v>
      </c>
      <c r="E7" s="13">
        <v>5</v>
      </c>
      <c r="F7" s="13">
        <v>6</v>
      </c>
      <c r="G7" s="13">
        <v>7</v>
      </c>
      <c r="H7" s="13">
        <v>8</v>
      </c>
      <c r="I7" s="13">
        <v>9</v>
      </c>
      <c r="J7" s="13">
        <v>10</v>
      </c>
      <c r="K7" s="13">
        <v>11</v>
      </c>
    </row>
    <row r="8" ht="20.25" customHeight="1" spans="1:11">
      <c r="A8" s="14"/>
      <c r="B8" s="15"/>
      <c r="C8" s="14"/>
      <c r="D8" s="14"/>
      <c r="E8" s="14"/>
      <c r="F8" s="14"/>
      <c r="G8" s="14"/>
      <c r="H8" s="16"/>
      <c r="I8" s="16"/>
      <c r="J8" s="16"/>
      <c r="K8" s="16"/>
    </row>
    <row r="9" ht="20.25" customHeight="1" spans="1:11">
      <c r="A9" s="14"/>
      <c r="B9" s="15"/>
      <c r="C9" s="14"/>
      <c r="D9" s="14"/>
      <c r="E9" s="14"/>
      <c r="F9" s="14"/>
      <c r="G9" s="14"/>
      <c r="H9" s="16"/>
      <c r="I9" s="16"/>
      <c r="J9" s="16"/>
      <c r="K9" s="16"/>
    </row>
    <row r="10" ht="20.25" customHeight="1" spans="1:11">
      <c r="A10" s="17" t="s">
        <v>31</v>
      </c>
      <c r="B10" s="17"/>
      <c r="C10" s="17"/>
      <c r="D10" s="17"/>
      <c r="E10" s="17"/>
      <c r="F10" s="17"/>
      <c r="G10" s="17"/>
      <c r="H10" s="16"/>
      <c r="I10" s="16"/>
      <c r="J10" s="16"/>
      <c r="K10" s="16"/>
    </row>
    <row r="11" customHeight="1" spans="1:3">
      <c r="A11" s="18" t="s">
        <v>140</v>
      </c>
      <c r="B11" s="18"/>
      <c r="C11" s="18"/>
    </row>
  </sheetData>
  <mergeCells count="16">
    <mergeCell ref="A2:K2"/>
    <mergeCell ref="A3:G3"/>
    <mergeCell ref="I4:K4"/>
    <mergeCell ref="A10:G10"/>
    <mergeCell ref="A11:C11"/>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4"/>
  <sheetViews>
    <sheetView showZeros="0" workbookViewId="0">
      <selection activeCell="F28" sqref="F28"/>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ht="18.75" customHeight="1" spans="1:7">
      <c r="A1" s="1"/>
      <c r="B1" s="1"/>
      <c r="C1" s="1"/>
      <c r="D1" s="1"/>
      <c r="E1" s="2"/>
      <c r="F1" s="2"/>
      <c r="G1" s="2" t="s">
        <v>401</v>
      </c>
    </row>
    <row r="2" ht="45" customHeight="1" spans="1:7">
      <c r="A2" s="3" t="s">
        <v>402</v>
      </c>
      <c r="B2" s="3"/>
      <c r="C2" s="3"/>
      <c r="D2" s="3"/>
      <c r="E2" s="3"/>
      <c r="F2" s="3"/>
      <c r="G2" s="3"/>
    </row>
    <row r="3" ht="24.15" customHeight="1" spans="1:7">
      <c r="A3" s="4" t="str">
        <f>"单位名称："&amp;"新平彝族傣族自治县扬武镇小学"</f>
        <v>单位名称：新平彝族傣族自治县扬武镇小学</v>
      </c>
      <c r="B3" s="4"/>
      <c r="C3" s="4"/>
      <c r="D3" s="4"/>
      <c r="E3" s="5"/>
      <c r="F3" s="5"/>
      <c r="G3" s="5" t="s">
        <v>28</v>
      </c>
    </row>
    <row r="4" ht="18.75" customHeight="1" spans="1:7">
      <c r="A4" s="6" t="s">
        <v>197</v>
      </c>
      <c r="B4" s="6" t="s">
        <v>196</v>
      </c>
      <c r="C4" s="6" t="s">
        <v>145</v>
      </c>
      <c r="D4" s="6" t="s">
        <v>403</v>
      </c>
      <c r="E4" s="6" t="s">
        <v>34</v>
      </c>
      <c r="F4" s="6"/>
      <c r="G4" s="6"/>
    </row>
    <row r="5" ht="18.75" customHeight="1" spans="1:7">
      <c r="A5" s="6"/>
      <c r="B5" s="6"/>
      <c r="C5" s="6"/>
      <c r="D5" s="6"/>
      <c r="E5" s="6">
        <v>2025</v>
      </c>
      <c r="F5" s="6">
        <v>2026</v>
      </c>
      <c r="G5" s="6">
        <v>2027</v>
      </c>
    </row>
    <row r="6" ht="22.65" customHeight="1" spans="1:7">
      <c r="A6" s="6"/>
      <c r="B6" s="6"/>
      <c r="C6" s="6"/>
      <c r="D6" s="6"/>
      <c r="E6" s="6"/>
      <c r="F6" s="6"/>
      <c r="G6" s="6"/>
    </row>
    <row r="7" ht="18.75" customHeight="1" spans="1:7">
      <c r="A7" s="7" t="s">
        <v>45</v>
      </c>
      <c r="B7" s="7">
        <v>2</v>
      </c>
      <c r="C7" s="7">
        <v>3</v>
      </c>
      <c r="D7" s="7">
        <v>4</v>
      </c>
      <c r="E7" s="7">
        <v>5</v>
      </c>
      <c r="F7" s="7">
        <v>6</v>
      </c>
      <c r="G7" s="7">
        <v>7</v>
      </c>
    </row>
    <row r="8" ht="20.25" customHeight="1" spans="1:7">
      <c r="A8" s="8" t="s">
        <v>53</v>
      </c>
      <c r="B8" s="8" t="s">
        <v>201</v>
      </c>
      <c r="C8" s="9" t="s">
        <v>200</v>
      </c>
      <c r="D8" s="8" t="s">
        <v>404</v>
      </c>
      <c r="E8" s="10">
        <f>10000*21.42</f>
        <v>214200</v>
      </c>
      <c r="F8" s="10"/>
      <c r="G8" s="10"/>
    </row>
    <row r="9" ht="20.25" customHeight="1" spans="1:7">
      <c r="A9" s="8" t="s">
        <v>53</v>
      </c>
      <c r="B9" s="8" t="s">
        <v>206</v>
      </c>
      <c r="C9" s="9" t="s">
        <v>205</v>
      </c>
      <c r="D9" s="8" t="s">
        <v>404</v>
      </c>
      <c r="E9" s="10">
        <f>10000*7.22436</f>
        <v>72243.6</v>
      </c>
      <c r="F9" s="10"/>
      <c r="G9" s="10"/>
    </row>
    <row r="10" ht="20.25" customHeight="1" spans="1:7">
      <c r="A10" s="8" t="s">
        <v>53</v>
      </c>
      <c r="B10" s="8" t="s">
        <v>206</v>
      </c>
      <c r="C10" s="9" t="s">
        <v>210</v>
      </c>
      <c r="D10" s="8" t="s">
        <v>404</v>
      </c>
      <c r="E10" s="10">
        <f>10000*27.13</f>
        <v>271300</v>
      </c>
      <c r="F10" s="10"/>
      <c r="G10" s="10"/>
    </row>
    <row r="11" ht="20.25" customHeight="1" spans="1:7">
      <c r="A11" s="8" t="s">
        <v>53</v>
      </c>
      <c r="B11" s="8" t="s">
        <v>201</v>
      </c>
      <c r="C11" s="9" t="s">
        <v>214</v>
      </c>
      <c r="D11" s="8" t="s">
        <v>404</v>
      </c>
      <c r="E11" s="10">
        <f>10000*12.12</f>
        <v>121200</v>
      </c>
      <c r="F11" s="10"/>
      <c r="G11" s="10"/>
    </row>
    <row r="12" ht="20.25" customHeight="1" spans="1:7">
      <c r="A12" s="8" t="s">
        <v>53</v>
      </c>
      <c r="B12" s="8" t="s">
        <v>206</v>
      </c>
      <c r="C12" s="9" t="s">
        <v>230</v>
      </c>
      <c r="D12" s="8" t="s">
        <v>404</v>
      </c>
      <c r="E12" s="10">
        <f>10000*7.12125</f>
        <v>71212.5</v>
      </c>
      <c r="F12" s="10"/>
      <c r="G12" s="10"/>
    </row>
    <row r="13" ht="32" customHeight="1" spans="1:7">
      <c r="A13" s="8" t="s">
        <v>53</v>
      </c>
      <c r="B13" s="8" t="s">
        <v>206</v>
      </c>
      <c r="C13" s="9" t="s">
        <v>232</v>
      </c>
      <c r="D13" s="8" t="s">
        <v>404</v>
      </c>
      <c r="E13" s="10">
        <f>10000*4.641624</f>
        <v>46416.24</v>
      </c>
      <c r="F13" s="10"/>
      <c r="G13" s="10"/>
    </row>
    <row r="14" ht="20.25" customHeight="1" spans="1:7">
      <c r="A14" s="11" t="s">
        <v>31</v>
      </c>
      <c r="B14" s="11"/>
      <c r="C14" s="11"/>
      <c r="D14" s="11"/>
      <c r="E14" s="10">
        <f>10000*79.657234</f>
        <v>796572.34</v>
      </c>
      <c r="F14" s="10"/>
      <c r="G14" s="10"/>
    </row>
  </sheetData>
  <mergeCells count="11">
    <mergeCell ref="A2:G2"/>
    <mergeCell ref="A3:D3"/>
    <mergeCell ref="E4:G4"/>
    <mergeCell ref="A14:D14"/>
    <mergeCell ref="A4:A6"/>
    <mergeCell ref="B4:B6"/>
    <mergeCell ref="C4:C6"/>
    <mergeCell ref="D4:D6"/>
    <mergeCell ref="E5:E6"/>
    <mergeCell ref="F5:F6"/>
    <mergeCell ref="G5:G6"/>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9"/>
  <sheetViews>
    <sheetView showZeros="0" workbookViewId="0">
      <selection activeCell="H28" sqref="H28"/>
    </sheetView>
  </sheetViews>
  <sheetFormatPr defaultColWidth="8.85" defaultRowHeight="15" customHeight="1"/>
  <cols>
    <col min="1" max="1" width="25.275" style="102" customWidth="1"/>
    <col min="2" max="2" width="29.9833333333333" style="102" customWidth="1"/>
    <col min="3" max="19" width="17.1416666666667" style="102" customWidth="1"/>
    <col min="20" max="16384" width="8.85" style="102"/>
  </cols>
  <sheetData>
    <row r="1" ht="18.75" customHeight="1" spans="1:19">
      <c r="A1" s="1"/>
      <c r="B1" s="1"/>
      <c r="C1" s="1"/>
      <c r="D1" s="1"/>
      <c r="E1" s="1"/>
      <c r="F1" s="1"/>
      <c r="G1" s="1"/>
      <c r="H1" s="1"/>
      <c r="I1" s="2"/>
      <c r="J1" s="2"/>
      <c r="K1" s="2"/>
      <c r="L1" s="2"/>
      <c r="M1" s="2"/>
      <c r="N1" s="2"/>
      <c r="O1" s="2"/>
      <c r="P1" s="2"/>
      <c r="Q1" s="2"/>
      <c r="R1" s="2"/>
      <c r="S1" s="2" t="s">
        <v>26</v>
      </c>
    </row>
    <row r="2" ht="37.5" customHeight="1" spans="1:19">
      <c r="A2" s="3" t="s">
        <v>27</v>
      </c>
      <c r="B2" s="3"/>
      <c r="C2" s="3"/>
      <c r="D2" s="3"/>
      <c r="E2" s="3"/>
      <c r="F2" s="3"/>
      <c r="G2" s="3"/>
      <c r="H2" s="3"/>
      <c r="I2" s="3"/>
      <c r="J2" s="3"/>
      <c r="K2" s="3"/>
      <c r="L2" s="3"/>
      <c r="M2" s="3"/>
      <c r="N2" s="3"/>
      <c r="O2" s="3"/>
      <c r="P2" s="3"/>
      <c r="Q2" s="3"/>
      <c r="R2" s="3"/>
      <c r="S2" s="3"/>
    </row>
    <row r="3" ht="18.75" customHeight="1" spans="1:19">
      <c r="A3" s="4" t="str">
        <f>"单位名称："&amp;"新平彝族傣族自治县扬武镇小学"</f>
        <v>单位名称：新平彝族傣族自治县扬武镇小学</v>
      </c>
      <c r="B3" s="4"/>
      <c r="C3" s="4"/>
      <c r="D3" s="4"/>
      <c r="E3" s="104"/>
      <c r="F3" s="104"/>
      <c r="G3" s="104"/>
      <c r="H3" s="104"/>
      <c r="I3" s="5"/>
      <c r="J3" s="5"/>
      <c r="K3" s="5"/>
      <c r="L3" s="5"/>
      <c r="M3" s="5"/>
      <c r="N3" s="5"/>
      <c r="O3" s="5"/>
      <c r="P3" s="5"/>
      <c r="Q3" s="5"/>
      <c r="R3" s="5"/>
      <c r="S3" s="5" t="s">
        <v>28</v>
      </c>
    </row>
    <row r="4" ht="18.75" customHeight="1" spans="1:19">
      <c r="A4" s="12" t="s">
        <v>29</v>
      </c>
      <c r="B4" s="119" t="s">
        <v>30</v>
      </c>
      <c r="C4" s="119" t="s">
        <v>31</v>
      </c>
      <c r="D4" s="119" t="s">
        <v>32</v>
      </c>
      <c r="E4" s="119"/>
      <c r="F4" s="119"/>
      <c r="G4" s="119"/>
      <c r="H4" s="119"/>
      <c r="I4" s="119"/>
      <c r="J4" s="122"/>
      <c r="K4" s="122"/>
      <c r="L4" s="122"/>
      <c r="M4" s="122"/>
      <c r="N4" s="122"/>
      <c r="O4" s="119" t="s">
        <v>20</v>
      </c>
      <c r="P4" s="119"/>
      <c r="Q4" s="119"/>
      <c r="R4" s="119"/>
      <c r="S4" s="119"/>
    </row>
    <row r="5" ht="18.75" customHeight="1" spans="1:19">
      <c r="A5" s="12"/>
      <c r="B5" s="119"/>
      <c r="C5" s="119"/>
      <c r="D5" s="120" t="s">
        <v>33</v>
      </c>
      <c r="E5" s="120" t="s">
        <v>34</v>
      </c>
      <c r="F5" s="120" t="s">
        <v>35</v>
      </c>
      <c r="G5" s="120" t="s">
        <v>36</v>
      </c>
      <c r="H5" s="120" t="s">
        <v>37</v>
      </c>
      <c r="I5" s="123" t="s">
        <v>38</v>
      </c>
      <c r="J5" s="124"/>
      <c r="K5" s="124"/>
      <c r="L5" s="124"/>
      <c r="M5" s="124"/>
      <c r="N5" s="124"/>
      <c r="O5" s="123" t="s">
        <v>33</v>
      </c>
      <c r="P5" s="123" t="s">
        <v>34</v>
      </c>
      <c r="Q5" s="123" t="s">
        <v>35</v>
      </c>
      <c r="R5" s="123" t="s">
        <v>36</v>
      </c>
      <c r="S5" s="120" t="s">
        <v>39</v>
      </c>
    </row>
    <row r="6" ht="18.75" customHeight="1" spans="1:19">
      <c r="A6" s="12"/>
      <c r="B6" s="119"/>
      <c r="C6" s="119"/>
      <c r="D6" s="120"/>
      <c r="E6" s="120"/>
      <c r="F6" s="120"/>
      <c r="G6" s="120"/>
      <c r="H6" s="120"/>
      <c r="I6" s="123" t="s">
        <v>33</v>
      </c>
      <c r="J6" s="123" t="s">
        <v>40</v>
      </c>
      <c r="K6" s="123" t="s">
        <v>41</v>
      </c>
      <c r="L6" s="123" t="s">
        <v>42</v>
      </c>
      <c r="M6" s="123" t="s">
        <v>43</v>
      </c>
      <c r="N6" s="123" t="s">
        <v>44</v>
      </c>
      <c r="O6" s="123"/>
      <c r="P6" s="123"/>
      <c r="Q6" s="123"/>
      <c r="R6" s="123"/>
      <c r="S6" s="120"/>
    </row>
    <row r="7" ht="18.75" customHeight="1" spans="1:19">
      <c r="A7" s="121" t="s">
        <v>45</v>
      </c>
      <c r="B7" s="13">
        <v>2</v>
      </c>
      <c r="C7" s="13" t="s">
        <v>46</v>
      </c>
      <c r="D7" s="13">
        <v>4</v>
      </c>
      <c r="E7" s="121" t="s">
        <v>47</v>
      </c>
      <c r="F7" s="13" t="s">
        <v>48</v>
      </c>
      <c r="G7" s="13" t="s">
        <v>49</v>
      </c>
      <c r="H7" s="121" t="s">
        <v>50</v>
      </c>
      <c r="I7" s="13" t="s">
        <v>51</v>
      </c>
      <c r="J7" s="13">
        <v>10</v>
      </c>
      <c r="K7" s="13">
        <v>11</v>
      </c>
      <c r="L7" s="13">
        <v>12</v>
      </c>
      <c r="M7" s="13">
        <v>13</v>
      </c>
      <c r="N7" s="13">
        <v>14</v>
      </c>
      <c r="O7" s="13">
        <v>15</v>
      </c>
      <c r="P7" s="13">
        <v>16</v>
      </c>
      <c r="Q7" s="13">
        <v>17</v>
      </c>
      <c r="R7" s="13">
        <v>18</v>
      </c>
      <c r="S7" s="13">
        <v>19</v>
      </c>
    </row>
    <row r="8" ht="20.25" customHeight="1" spans="1:19">
      <c r="A8" s="15" t="s">
        <v>52</v>
      </c>
      <c r="B8" s="15" t="s">
        <v>53</v>
      </c>
      <c r="C8" s="16">
        <f>D8+O8</f>
        <v>24486050.68</v>
      </c>
      <c r="D8" s="16">
        <f>E8</f>
        <v>24486050.68</v>
      </c>
      <c r="E8" s="16">
        <v>24486050.68</v>
      </c>
      <c r="F8" s="16"/>
      <c r="G8" s="16"/>
      <c r="H8" s="16"/>
      <c r="I8" s="16"/>
      <c r="J8" s="16"/>
      <c r="K8" s="16"/>
      <c r="L8" s="16"/>
      <c r="M8" s="16"/>
      <c r="N8" s="16"/>
      <c r="O8" s="16"/>
      <c r="P8" s="16"/>
      <c r="Q8" s="16"/>
      <c r="R8" s="16"/>
      <c r="S8" s="16"/>
    </row>
    <row r="9" ht="20.25" customHeight="1" spans="1:19">
      <c r="A9" s="96" t="s">
        <v>31</v>
      </c>
      <c r="B9" s="96"/>
      <c r="C9" s="16">
        <f>C8</f>
        <v>24486050.68</v>
      </c>
      <c r="D9" s="16">
        <f>D8</f>
        <v>24486050.68</v>
      </c>
      <c r="E9" s="16">
        <f>E8</f>
        <v>24486050.68</v>
      </c>
      <c r="F9" s="16"/>
      <c r="G9" s="16"/>
      <c r="H9" s="16"/>
      <c r="I9" s="16"/>
      <c r="J9" s="16"/>
      <c r="K9" s="16"/>
      <c r="L9" s="16"/>
      <c r="M9" s="16"/>
      <c r="N9" s="16"/>
      <c r="O9" s="16"/>
      <c r="P9" s="16"/>
      <c r="Q9" s="16"/>
      <c r="R9" s="16"/>
      <c r="S9" s="16"/>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9"/>
  <sheetViews>
    <sheetView showZeros="0" workbookViewId="0">
      <selection activeCell="G37" sqref="G37"/>
    </sheetView>
  </sheetViews>
  <sheetFormatPr defaultColWidth="8.85" defaultRowHeight="15" customHeight="1"/>
  <cols>
    <col min="1" max="1" width="21.55" customWidth="1"/>
    <col min="2" max="2" width="28.575" customWidth="1"/>
    <col min="3" max="15" width="17.1416666666667" customWidth="1"/>
  </cols>
  <sheetData>
    <row r="1" ht="18.75" customHeight="1" spans="1:15">
      <c r="A1" s="1"/>
      <c r="B1" s="1"/>
      <c r="C1" s="1"/>
      <c r="D1" s="1"/>
      <c r="E1" s="1"/>
      <c r="F1" s="1"/>
      <c r="G1" s="1"/>
      <c r="H1" s="1"/>
      <c r="I1" s="1"/>
      <c r="J1" s="2"/>
      <c r="K1" s="2"/>
      <c r="L1" s="2"/>
      <c r="M1" s="2"/>
      <c r="N1" s="2"/>
      <c r="O1" s="2" t="s">
        <v>54</v>
      </c>
    </row>
    <row r="2" ht="37.5" customHeight="1" spans="1:15">
      <c r="A2" s="3" t="s">
        <v>55</v>
      </c>
      <c r="B2" s="3"/>
      <c r="C2" s="3"/>
      <c r="D2" s="3"/>
      <c r="E2" s="3"/>
      <c r="F2" s="3"/>
      <c r="G2" s="3"/>
      <c r="H2" s="3"/>
      <c r="I2" s="3"/>
      <c r="J2" s="3"/>
      <c r="K2" s="103"/>
      <c r="L2" s="103"/>
      <c r="M2" s="103"/>
      <c r="N2" s="103"/>
      <c r="O2" s="103"/>
    </row>
    <row r="3" ht="18.75" customHeight="1" spans="1:15">
      <c r="A3" s="92" t="str">
        <f>"单位名称："&amp;"新平彝族傣族自治县扬武镇小学"</f>
        <v>单位名称：新平彝族傣族自治县扬武镇小学</v>
      </c>
      <c r="B3" s="92"/>
      <c r="C3" s="92"/>
      <c r="D3" s="92"/>
      <c r="E3" s="92"/>
      <c r="F3" s="92"/>
      <c r="G3" s="92"/>
      <c r="H3" s="92"/>
      <c r="I3" s="92"/>
      <c r="J3" s="2"/>
      <c r="K3" s="2"/>
      <c r="L3" s="2"/>
      <c r="M3" s="2"/>
      <c r="N3" s="2"/>
      <c r="O3" s="2" t="s">
        <v>28</v>
      </c>
    </row>
    <row r="4" ht="18.75" customHeight="1" spans="1:15">
      <c r="A4" s="12" t="s">
        <v>56</v>
      </c>
      <c r="B4" s="12" t="s">
        <v>57</v>
      </c>
      <c r="C4" s="95" t="s">
        <v>31</v>
      </c>
      <c r="D4" s="95" t="s">
        <v>34</v>
      </c>
      <c r="E4" s="95"/>
      <c r="F4" s="95"/>
      <c r="G4" s="12" t="s">
        <v>35</v>
      </c>
      <c r="H4" s="95" t="s">
        <v>36</v>
      </c>
      <c r="I4" s="12" t="s">
        <v>58</v>
      </c>
      <c r="J4" s="95" t="s">
        <v>59</v>
      </c>
      <c r="K4" s="95"/>
      <c r="L4" s="95"/>
      <c r="M4" s="95"/>
      <c r="N4" s="95"/>
      <c r="O4" s="95"/>
    </row>
    <row r="5" ht="18.75" customHeight="1" spans="1:15">
      <c r="A5" s="12"/>
      <c r="B5" s="12"/>
      <c r="C5" s="95"/>
      <c r="D5" s="95" t="s">
        <v>33</v>
      </c>
      <c r="E5" s="95" t="s">
        <v>60</v>
      </c>
      <c r="F5" s="95" t="s">
        <v>61</v>
      </c>
      <c r="G5" s="12"/>
      <c r="H5" s="95"/>
      <c r="I5" s="12"/>
      <c r="J5" s="95" t="s">
        <v>33</v>
      </c>
      <c r="K5" s="95" t="s">
        <v>62</v>
      </c>
      <c r="L5" s="13" t="s">
        <v>63</v>
      </c>
      <c r="M5" s="13" t="s">
        <v>64</v>
      </c>
      <c r="N5" s="13" t="s">
        <v>65</v>
      </c>
      <c r="O5" s="13" t="s">
        <v>66</v>
      </c>
    </row>
    <row r="6" ht="18.75" customHeight="1" spans="1:15">
      <c r="A6" s="13" t="s">
        <v>45</v>
      </c>
      <c r="B6" s="13" t="s">
        <v>67</v>
      </c>
      <c r="C6" s="13" t="s">
        <v>46</v>
      </c>
      <c r="D6" s="13" t="s">
        <v>68</v>
      </c>
      <c r="E6" s="13" t="s">
        <v>47</v>
      </c>
      <c r="F6" s="13" t="s">
        <v>48</v>
      </c>
      <c r="G6" s="13" t="s">
        <v>49</v>
      </c>
      <c r="H6" s="13" t="s">
        <v>50</v>
      </c>
      <c r="I6" s="13" t="s">
        <v>51</v>
      </c>
      <c r="J6" s="13" t="s">
        <v>69</v>
      </c>
      <c r="K6" s="13">
        <v>11</v>
      </c>
      <c r="L6" s="13">
        <v>12</v>
      </c>
      <c r="M6" s="13">
        <v>13</v>
      </c>
      <c r="N6" s="13">
        <v>14</v>
      </c>
      <c r="O6" s="13">
        <v>15</v>
      </c>
    </row>
    <row r="7" ht="20.25" customHeight="1" spans="1:15">
      <c r="A7" s="15" t="s">
        <v>70</v>
      </c>
      <c r="B7" s="15" t="s">
        <v>71</v>
      </c>
      <c r="C7" s="16">
        <f>D7</f>
        <v>16628431.8</v>
      </c>
      <c r="D7" s="16">
        <f>E7+F7</f>
        <v>16628431.8</v>
      </c>
      <c r="E7" s="16">
        <f>E8+E11+E13</f>
        <v>14195085.85</v>
      </c>
      <c r="F7" s="16">
        <f>F8+F11+F13</f>
        <v>2433345.95</v>
      </c>
      <c r="G7" s="16"/>
      <c r="H7" s="16"/>
      <c r="I7" s="16"/>
      <c r="J7" s="16"/>
      <c r="K7" s="16"/>
      <c r="L7" s="16"/>
      <c r="M7" s="16"/>
      <c r="N7" s="16"/>
      <c r="O7" s="16"/>
    </row>
    <row r="8" ht="20.25" customHeight="1" spans="1:15">
      <c r="A8" s="112" t="s">
        <v>72</v>
      </c>
      <c r="B8" s="112" t="s">
        <v>73</v>
      </c>
      <c r="C8" s="16">
        <f t="shared" ref="C8:C28" si="0">D8</f>
        <v>16396678.8</v>
      </c>
      <c r="D8" s="16">
        <f t="shared" ref="D8:D28" si="1">E8+F8</f>
        <v>16396678.8</v>
      </c>
      <c r="E8" s="16">
        <f>E9+E10</f>
        <v>14195085.85</v>
      </c>
      <c r="F8" s="16">
        <f>F9+F10</f>
        <v>2201592.95</v>
      </c>
      <c r="G8" s="16"/>
      <c r="H8" s="16"/>
      <c r="I8" s="16"/>
      <c r="J8" s="16"/>
      <c r="K8" s="16"/>
      <c r="L8" s="16"/>
      <c r="M8" s="16"/>
      <c r="N8" s="16"/>
      <c r="O8" s="16"/>
    </row>
    <row r="9" ht="20.25" customHeight="1" spans="1:15">
      <c r="A9" s="113" t="s">
        <v>74</v>
      </c>
      <c r="B9" s="113" t="s">
        <v>75</v>
      </c>
      <c r="C9" s="16">
        <f t="shared" si="0"/>
        <v>236700</v>
      </c>
      <c r="D9" s="16">
        <f t="shared" si="1"/>
        <v>236700</v>
      </c>
      <c r="E9" s="16"/>
      <c r="F9" s="16">
        <f>10000*12.12+115500</f>
        <v>236700</v>
      </c>
      <c r="G9" s="16"/>
      <c r="H9" s="16"/>
      <c r="I9" s="16"/>
      <c r="J9" s="16"/>
      <c r="K9" s="16"/>
      <c r="L9" s="16"/>
      <c r="M9" s="16"/>
      <c r="N9" s="16"/>
      <c r="O9" s="16"/>
    </row>
    <row r="10" ht="20.25" customHeight="1" spans="1:15">
      <c r="A10" s="113" t="s">
        <v>76</v>
      </c>
      <c r="B10" s="113" t="s">
        <v>77</v>
      </c>
      <c r="C10" s="16">
        <f t="shared" si="0"/>
        <v>16159978.8</v>
      </c>
      <c r="D10" s="16">
        <f t="shared" si="1"/>
        <v>16159978.8</v>
      </c>
      <c r="E10" s="16">
        <f>10000*1419.508585</f>
        <v>14195085.85</v>
      </c>
      <c r="F10" s="16">
        <f>10000*38.828074+1576612.21</f>
        <v>1964892.95</v>
      </c>
      <c r="G10" s="16"/>
      <c r="H10" s="16"/>
      <c r="I10" s="16"/>
      <c r="J10" s="16"/>
      <c r="K10" s="16"/>
      <c r="L10" s="16"/>
      <c r="M10" s="16"/>
      <c r="N10" s="16"/>
      <c r="O10" s="16"/>
    </row>
    <row r="11" ht="20.25" customHeight="1" spans="1:15">
      <c r="A11" s="112" t="s">
        <v>78</v>
      </c>
      <c r="B11" s="112" t="s">
        <v>79</v>
      </c>
      <c r="C11" s="16">
        <f t="shared" si="0"/>
        <v>17553</v>
      </c>
      <c r="D11" s="16">
        <f t="shared" si="1"/>
        <v>17553</v>
      </c>
      <c r="E11" s="16"/>
      <c r="F11" s="16">
        <f>F12</f>
        <v>17553</v>
      </c>
      <c r="G11" s="16"/>
      <c r="H11" s="16"/>
      <c r="I11" s="16"/>
      <c r="J11" s="16"/>
      <c r="K11" s="16"/>
      <c r="L11" s="16"/>
      <c r="M11" s="16"/>
      <c r="N11" s="16"/>
      <c r="O11" s="16"/>
    </row>
    <row r="12" ht="20.25" customHeight="1" spans="1:15">
      <c r="A12" s="113" t="s">
        <v>80</v>
      </c>
      <c r="B12" s="113" t="s">
        <v>81</v>
      </c>
      <c r="C12" s="16">
        <f t="shared" si="0"/>
        <v>17553</v>
      </c>
      <c r="D12" s="16">
        <f t="shared" si="1"/>
        <v>17553</v>
      </c>
      <c r="E12" s="16"/>
      <c r="F12" s="16">
        <f>10000*0.0648+16905</f>
        <v>17553</v>
      </c>
      <c r="G12" s="16"/>
      <c r="H12" s="16"/>
      <c r="I12" s="16"/>
      <c r="J12" s="16"/>
      <c r="K12" s="16"/>
      <c r="L12" s="16"/>
      <c r="M12" s="16"/>
      <c r="N12" s="16"/>
      <c r="O12" s="16"/>
    </row>
    <row r="13" ht="20.25" customHeight="1" spans="1:15">
      <c r="A13" s="112" t="s">
        <v>82</v>
      </c>
      <c r="B13" s="112" t="s">
        <v>83</v>
      </c>
      <c r="C13" s="16">
        <f t="shared" si="0"/>
        <v>214200</v>
      </c>
      <c r="D13" s="16">
        <f t="shared" si="1"/>
        <v>214200</v>
      </c>
      <c r="E13" s="16"/>
      <c r="F13" s="16">
        <f>10000*21.42</f>
        <v>214200</v>
      </c>
      <c r="G13" s="16"/>
      <c r="H13" s="16"/>
      <c r="I13" s="16"/>
      <c r="J13" s="16"/>
      <c r="K13" s="16"/>
      <c r="L13" s="16"/>
      <c r="M13" s="16"/>
      <c r="N13" s="16"/>
      <c r="O13" s="16"/>
    </row>
    <row r="14" ht="20.25" customHeight="1" spans="1:15">
      <c r="A14" s="113" t="s">
        <v>84</v>
      </c>
      <c r="B14" s="113" t="s">
        <v>85</v>
      </c>
      <c r="C14" s="16">
        <f t="shared" si="0"/>
        <v>214200</v>
      </c>
      <c r="D14" s="16">
        <f t="shared" si="1"/>
        <v>214200</v>
      </c>
      <c r="E14" s="16"/>
      <c r="F14" s="16">
        <f>10000*21.42</f>
        <v>214200</v>
      </c>
      <c r="G14" s="16"/>
      <c r="H14" s="16"/>
      <c r="I14" s="16"/>
      <c r="J14" s="16"/>
      <c r="K14" s="16"/>
      <c r="L14" s="16"/>
      <c r="M14" s="16"/>
      <c r="N14" s="16"/>
      <c r="O14" s="16"/>
    </row>
    <row r="15" ht="20.25" customHeight="1" spans="1:15">
      <c r="A15" s="15" t="s">
        <v>86</v>
      </c>
      <c r="B15" s="15" t="s">
        <v>87</v>
      </c>
      <c r="C15" s="16">
        <f t="shared" si="0"/>
        <v>3005182.08</v>
      </c>
      <c r="D15" s="16">
        <f t="shared" si="1"/>
        <v>3005182.08</v>
      </c>
      <c r="E15" s="16">
        <f>10000*293.293848</f>
        <v>2932938.48</v>
      </c>
      <c r="F15" s="16">
        <f>10000*7.22436</f>
        <v>72243.6</v>
      </c>
      <c r="G15" s="16"/>
      <c r="H15" s="16"/>
      <c r="I15" s="16"/>
      <c r="J15" s="16"/>
      <c r="K15" s="16"/>
      <c r="L15" s="16"/>
      <c r="M15" s="16"/>
      <c r="N15" s="16"/>
      <c r="O15" s="16"/>
    </row>
    <row r="16" ht="20.25" customHeight="1" spans="1:15">
      <c r="A16" s="112" t="s">
        <v>88</v>
      </c>
      <c r="B16" s="112" t="s">
        <v>89</v>
      </c>
      <c r="C16" s="16">
        <f t="shared" si="0"/>
        <v>2932938.48</v>
      </c>
      <c r="D16" s="16">
        <f t="shared" si="1"/>
        <v>2932938.48</v>
      </c>
      <c r="E16" s="16">
        <f>10000*293.293848</f>
        <v>2932938.48</v>
      </c>
      <c r="F16" s="16"/>
      <c r="G16" s="16"/>
      <c r="H16" s="16"/>
      <c r="I16" s="16"/>
      <c r="J16" s="16"/>
      <c r="K16" s="16"/>
      <c r="L16" s="16"/>
      <c r="M16" s="16"/>
      <c r="N16" s="16"/>
      <c r="O16" s="16"/>
    </row>
    <row r="17" ht="20.25" customHeight="1" spans="1:15">
      <c r="A17" s="113" t="s">
        <v>90</v>
      </c>
      <c r="B17" s="113" t="s">
        <v>91</v>
      </c>
      <c r="C17" s="16">
        <f t="shared" si="0"/>
        <v>21000</v>
      </c>
      <c r="D17" s="16">
        <f t="shared" si="1"/>
        <v>21000</v>
      </c>
      <c r="E17" s="16">
        <f>10000*2.1</f>
        <v>21000</v>
      </c>
      <c r="F17" s="16"/>
      <c r="G17" s="16"/>
      <c r="H17" s="16"/>
      <c r="I17" s="16"/>
      <c r="J17" s="16"/>
      <c r="K17" s="16"/>
      <c r="L17" s="16"/>
      <c r="M17" s="16"/>
      <c r="N17" s="16"/>
      <c r="O17" s="16"/>
    </row>
    <row r="18" ht="20.25" customHeight="1" spans="1:15">
      <c r="A18" s="113" t="s">
        <v>92</v>
      </c>
      <c r="B18" s="113" t="s">
        <v>93</v>
      </c>
      <c r="C18" s="16">
        <f t="shared" si="0"/>
        <v>2911938.48</v>
      </c>
      <c r="D18" s="16">
        <f t="shared" si="1"/>
        <v>2911938.48</v>
      </c>
      <c r="E18" s="16">
        <f>10000*291.193848</f>
        <v>2911938.48</v>
      </c>
      <c r="F18" s="16"/>
      <c r="G18" s="16"/>
      <c r="H18" s="16"/>
      <c r="I18" s="16"/>
      <c r="J18" s="16"/>
      <c r="K18" s="16"/>
      <c r="L18" s="16"/>
      <c r="M18" s="16"/>
      <c r="N18" s="16"/>
      <c r="O18" s="16"/>
    </row>
    <row r="19" ht="20.25" customHeight="1" spans="1:15">
      <c r="A19" s="112" t="s">
        <v>94</v>
      </c>
      <c r="B19" s="112" t="s">
        <v>95</v>
      </c>
      <c r="C19" s="16">
        <f t="shared" si="0"/>
        <v>72243.6</v>
      </c>
      <c r="D19" s="16">
        <f t="shared" si="1"/>
        <v>72243.6</v>
      </c>
      <c r="E19" s="16"/>
      <c r="F19" s="16">
        <f>10000*7.22436</f>
        <v>72243.6</v>
      </c>
      <c r="G19" s="16"/>
      <c r="H19" s="16"/>
      <c r="I19" s="16"/>
      <c r="J19" s="16"/>
      <c r="K19" s="16"/>
      <c r="L19" s="16"/>
      <c r="M19" s="16"/>
      <c r="N19" s="16"/>
      <c r="O19" s="16"/>
    </row>
    <row r="20" ht="20.25" customHeight="1" spans="1:15">
      <c r="A20" s="113" t="s">
        <v>96</v>
      </c>
      <c r="B20" s="113" t="s">
        <v>97</v>
      </c>
      <c r="C20" s="16">
        <f t="shared" si="0"/>
        <v>72243.6</v>
      </c>
      <c r="D20" s="16">
        <f t="shared" si="1"/>
        <v>72243.6</v>
      </c>
      <c r="E20" s="16"/>
      <c r="F20" s="16">
        <f>10000*7.22436</f>
        <v>72243.6</v>
      </c>
      <c r="G20" s="16"/>
      <c r="H20" s="16"/>
      <c r="I20" s="16"/>
      <c r="J20" s="16"/>
      <c r="K20" s="16"/>
      <c r="L20" s="16"/>
      <c r="M20" s="16"/>
      <c r="N20" s="16"/>
      <c r="O20" s="16"/>
    </row>
    <row r="21" ht="20.25" customHeight="1" spans="1:15">
      <c r="A21" s="15" t="s">
        <v>98</v>
      </c>
      <c r="B21" s="15" t="s">
        <v>99</v>
      </c>
      <c r="C21" s="16">
        <f t="shared" si="0"/>
        <v>2147072.8</v>
      </c>
      <c r="D21" s="16">
        <f t="shared" si="1"/>
        <v>2147072.8</v>
      </c>
      <c r="E21" s="16">
        <f>10000*214.70728</f>
        <v>2147072.8</v>
      </c>
      <c r="F21" s="16"/>
      <c r="G21" s="16"/>
      <c r="H21" s="16"/>
      <c r="I21" s="16"/>
      <c r="J21" s="16"/>
      <c r="K21" s="16"/>
      <c r="L21" s="16"/>
      <c r="M21" s="16"/>
      <c r="N21" s="16"/>
      <c r="O21" s="16"/>
    </row>
    <row r="22" ht="20.25" customHeight="1" spans="1:15">
      <c r="A22" s="112" t="s">
        <v>100</v>
      </c>
      <c r="B22" s="112" t="s">
        <v>101</v>
      </c>
      <c r="C22" s="16">
        <f t="shared" si="0"/>
        <v>2147072.8</v>
      </c>
      <c r="D22" s="16">
        <f t="shared" si="1"/>
        <v>2147072.8</v>
      </c>
      <c r="E22" s="16">
        <f>10000*214.70728</f>
        <v>2147072.8</v>
      </c>
      <c r="F22" s="16"/>
      <c r="G22" s="16"/>
      <c r="H22" s="16"/>
      <c r="I22" s="16"/>
      <c r="J22" s="16"/>
      <c r="K22" s="16"/>
      <c r="L22" s="16"/>
      <c r="M22" s="16"/>
      <c r="N22" s="16"/>
      <c r="O22" s="16"/>
    </row>
    <row r="23" ht="20.25" customHeight="1" spans="1:15">
      <c r="A23" s="113" t="s">
        <v>102</v>
      </c>
      <c r="B23" s="113" t="s">
        <v>103</v>
      </c>
      <c r="C23" s="16">
        <f t="shared" si="0"/>
        <v>1270582.47</v>
      </c>
      <c r="D23" s="16">
        <f t="shared" si="1"/>
        <v>1270582.47</v>
      </c>
      <c r="E23" s="16">
        <f>10000*127.058247</f>
        <v>1270582.47</v>
      </c>
      <c r="F23" s="16"/>
      <c r="G23" s="16"/>
      <c r="H23" s="16"/>
      <c r="I23" s="16"/>
      <c r="J23" s="16"/>
      <c r="K23" s="16"/>
      <c r="L23" s="16"/>
      <c r="M23" s="16"/>
      <c r="N23" s="16"/>
      <c r="O23" s="16"/>
    </row>
    <row r="24" ht="20.25" customHeight="1" spans="1:15">
      <c r="A24" s="113" t="s">
        <v>104</v>
      </c>
      <c r="B24" s="113" t="s">
        <v>105</v>
      </c>
      <c r="C24" s="16">
        <f t="shared" si="0"/>
        <v>818251.56</v>
      </c>
      <c r="D24" s="16">
        <f t="shared" si="1"/>
        <v>818251.56</v>
      </c>
      <c r="E24" s="16">
        <f>10000*81.825156</f>
        <v>818251.56</v>
      </c>
      <c r="F24" s="16"/>
      <c r="G24" s="16"/>
      <c r="H24" s="16"/>
      <c r="I24" s="16"/>
      <c r="J24" s="16"/>
      <c r="K24" s="16"/>
      <c r="L24" s="16"/>
      <c r="M24" s="16"/>
      <c r="N24" s="16"/>
      <c r="O24" s="16"/>
    </row>
    <row r="25" ht="20.25" customHeight="1" spans="1:15">
      <c r="A25" s="113" t="s">
        <v>106</v>
      </c>
      <c r="B25" s="113" t="s">
        <v>107</v>
      </c>
      <c r="C25" s="16">
        <f t="shared" si="0"/>
        <v>58238.77</v>
      </c>
      <c r="D25" s="16">
        <f t="shared" si="1"/>
        <v>58238.77</v>
      </c>
      <c r="E25" s="16">
        <f>10000*5.823877</f>
        <v>58238.77</v>
      </c>
      <c r="F25" s="16"/>
      <c r="G25" s="16"/>
      <c r="H25" s="16"/>
      <c r="I25" s="16"/>
      <c r="J25" s="16"/>
      <c r="K25" s="16"/>
      <c r="L25" s="16"/>
      <c r="M25" s="16"/>
      <c r="N25" s="16"/>
      <c r="O25" s="16"/>
    </row>
    <row r="26" ht="20.25" customHeight="1" spans="1:15">
      <c r="A26" s="15" t="s">
        <v>108</v>
      </c>
      <c r="B26" s="15" t="s">
        <v>109</v>
      </c>
      <c r="C26" s="16">
        <f t="shared" si="0"/>
        <v>2705364</v>
      </c>
      <c r="D26" s="16">
        <f t="shared" si="1"/>
        <v>2705364</v>
      </c>
      <c r="E26" s="16">
        <f>10000*270.5364</f>
        <v>2705364</v>
      </c>
      <c r="F26" s="16"/>
      <c r="G26" s="16"/>
      <c r="H26" s="16"/>
      <c r="I26" s="16"/>
      <c r="J26" s="16"/>
      <c r="K26" s="16"/>
      <c r="L26" s="16"/>
      <c r="M26" s="16"/>
      <c r="N26" s="16"/>
      <c r="O26" s="16"/>
    </row>
    <row r="27" ht="20.25" customHeight="1" spans="1:15">
      <c r="A27" s="112" t="s">
        <v>110</v>
      </c>
      <c r="B27" s="112" t="s">
        <v>111</v>
      </c>
      <c r="C27" s="16">
        <f t="shared" si="0"/>
        <v>2705364</v>
      </c>
      <c r="D27" s="16">
        <f t="shared" si="1"/>
        <v>2705364</v>
      </c>
      <c r="E27" s="16">
        <f>10000*270.5364</f>
        <v>2705364</v>
      </c>
      <c r="F27" s="16"/>
      <c r="G27" s="16"/>
      <c r="H27" s="16"/>
      <c r="I27" s="16"/>
      <c r="J27" s="16"/>
      <c r="K27" s="16"/>
      <c r="L27" s="16"/>
      <c r="M27" s="16"/>
      <c r="N27" s="16"/>
      <c r="O27" s="16"/>
    </row>
    <row r="28" ht="20.25" customHeight="1" spans="1:15">
      <c r="A28" s="113" t="s">
        <v>112</v>
      </c>
      <c r="B28" s="113" t="s">
        <v>113</v>
      </c>
      <c r="C28" s="16">
        <f t="shared" si="0"/>
        <v>2705364</v>
      </c>
      <c r="D28" s="16">
        <f t="shared" si="1"/>
        <v>2705364</v>
      </c>
      <c r="E28" s="16">
        <f>10000*270.5364</f>
        <v>2705364</v>
      </c>
      <c r="F28" s="16"/>
      <c r="G28" s="16"/>
      <c r="H28" s="16"/>
      <c r="I28" s="16"/>
      <c r="J28" s="16"/>
      <c r="K28" s="16"/>
      <c r="L28" s="16"/>
      <c r="M28" s="16"/>
      <c r="N28" s="16"/>
      <c r="O28" s="16"/>
    </row>
    <row r="29" ht="20.25" customHeight="1" spans="1:15">
      <c r="A29" s="96" t="s">
        <v>114</v>
      </c>
      <c r="B29" s="96"/>
      <c r="C29" s="16">
        <f>C7+C15+C21+C26</f>
        <v>24486050.68</v>
      </c>
      <c r="D29" s="16">
        <f>D7+D15+D21+D26</f>
        <v>24486050.68</v>
      </c>
      <c r="E29" s="16">
        <f>E7+E15+E21+E26</f>
        <v>21980461.13</v>
      </c>
      <c r="F29" s="16">
        <f>F7+F15+F21+F26</f>
        <v>2505589.55</v>
      </c>
      <c r="G29" s="16"/>
      <c r="H29" s="16"/>
      <c r="I29" s="16"/>
      <c r="J29" s="16"/>
      <c r="K29" s="16"/>
      <c r="L29" s="16"/>
      <c r="M29" s="16"/>
      <c r="N29" s="16"/>
      <c r="O29" s="16"/>
    </row>
  </sheetData>
  <mergeCells count="11">
    <mergeCell ref="A2:O2"/>
    <mergeCell ref="A3:I3"/>
    <mergeCell ref="D4:F4"/>
    <mergeCell ref="J4:O4"/>
    <mergeCell ref="A29:B29"/>
    <mergeCell ref="A4:A5"/>
    <mergeCell ref="B4:B5"/>
    <mergeCell ref="C4:C5"/>
    <mergeCell ref="G4:G5"/>
    <mergeCell ref="H4:H5"/>
    <mergeCell ref="I4:I5"/>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tabSelected="1" workbookViewId="0">
      <selection activeCell="D21" sqref="D21"/>
    </sheetView>
  </sheetViews>
  <sheetFormatPr defaultColWidth="8.85" defaultRowHeight="15" customHeight="1" outlineLevelCol="3"/>
  <cols>
    <col min="1" max="4" width="35.7083333333333" style="102" customWidth="1"/>
    <col min="5" max="5" width="11.5" style="102"/>
    <col min="6" max="16384" width="8.85" style="102"/>
  </cols>
  <sheetData>
    <row r="1" ht="18.75" customHeight="1" spans="1:4">
      <c r="A1" s="1"/>
      <c r="B1" s="1"/>
      <c r="C1" s="1"/>
      <c r="D1" s="5" t="s">
        <v>115</v>
      </c>
    </row>
    <row r="2" ht="45" customHeight="1" spans="1:4">
      <c r="A2" s="3" t="s">
        <v>116</v>
      </c>
      <c r="B2" s="3"/>
      <c r="C2" s="3"/>
      <c r="D2" s="3"/>
    </row>
    <row r="3" ht="18.75" customHeight="1" spans="1:4">
      <c r="A3" s="4" t="str">
        <f>"单位名称："&amp;"新平彝族傣族自治县扬武镇小学"</f>
        <v>单位名称：新平彝族傣族自治县扬武镇小学</v>
      </c>
      <c r="B3" s="4"/>
      <c r="C3" s="114"/>
      <c r="D3" s="5" t="s">
        <v>2</v>
      </c>
    </row>
    <row r="4" ht="22.5" customHeight="1" spans="1:4">
      <c r="A4" s="7" t="s">
        <v>3</v>
      </c>
      <c r="B4" s="7"/>
      <c r="C4" s="7" t="s">
        <v>4</v>
      </c>
      <c r="D4" s="7"/>
    </row>
    <row r="5" ht="18.75" customHeight="1" spans="1:4">
      <c r="A5" s="7" t="s">
        <v>5</v>
      </c>
      <c r="B5" s="7" t="s">
        <v>6</v>
      </c>
      <c r="C5" s="7" t="s">
        <v>117</v>
      </c>
      <c r="D5" s="7" t="s">
        <v>6</v>
      </c>
    </row>
    <row r="6" ht="18.75" customHeight="1" spans="1:4">
      <c r="A6" s="7"/>
      <c r="B6" s="7"/>
      <c r="C6" s="7"/>
      <c r="D6" s="7"/>
    </row>
    <row r="7" ht="22.5" customHeight="1" spans="1:4">
      <c r="A7" s="14" t="s">
        <v>118</v>
      </c>
      <c r="B7" s="16">
        <v>24486050.68</v>
      </c>
      <c r="C7" s="14" t="s">
        <v>119</v>
      </c>
      <c r="D7" s="16">
        <f>SUM(D8:D11)</f>
        <v>24486050.68</v>
      </c>
    </row>
    <row r="8" ht="22.5" customHeight="1" spans="1:4">
      <c r="A8" s="14" t="s">
        <v>120</v>
      </c>
      <c r="B8" s="16">
        <v>24486050.68</v>
      </c>
      <c r="C8" s="14" t="str">
        <f>"（"&amp;"一"&amp;"）"&amp;"教育支出"</f>
        <v>（一）教育支出</v>
      </c>
      <c r="D8" s="16">
        <v>16628431.8</v>
      </c>
    </row>
    <row r="9" ht="22.5" customHeight="1" spans="1:4">
      <c r="A9" s="14" t="s">
        <v>121</v>
      </c>
      <c r="B9" s="16"/>
      <c r="C9" s="14" t="str">
        <f>"（"&amp;"二"&amp;"）"&amp;"社会保障和就业支出"</f>
        <v>（二）社会保障和就业支出</v>
      </c>
      <c r="D9" s="16">
        <f>10000*300.518208</f>
        <v>3005182.08</v>
      </c>
    </row>
    <row r="10" ht="22.5" customHeight="1" spans="1:4">
      <c r="A10" s="14" t="s">
        <v>122</v>
      </c>
      <c r="B10" s="16"/>
      <c r="C10" s="14" t="str">
        <f>"（"&amp;"三"&amp;"）"&amp;"卫生健康支出"</f>
        <v>（三）卫生健康支出</v>
      </c>
      <c r="D10" s="16">
        <f>10000*214.70728</f>
        <v>2147072.8</v>
      </c>
    </row>
    <row r="11" ht="22.5" customHeight="1" spans="1:4">
      <c r="A11" s="14" t="s">
        <v>123</v>
      </c>
      <c r="B11" s="16"/>
      <c r="C11" s="14" t="str">
        <f>"（"&amp;"四"&amp;"）"&amp;"住房保障支出"</f>
        <v>（四）住房保障支出</v>
      </c>
      <c r="D11" s="16">
        <f>10000*270.5364</f>
        <v>2705364</v>
      </c>
    </row>
    <row r="12" ht="22.5" customHeight="1" spans="1:4">
      <c r="A12" s="14" t="s">
        <v>120</v>
      </c>
      <c r="B12" s="16"/>
      <c r="C12" s="14"/>
      <c r="D12" s="16"/>
    </row>
    <row r="13" ht="22.5" customHeight="1" spans="1:4">
      <c r="A13" s="14" t="s">
        <v>121</v>
      </c>
      <c r="B13" s="16"/>
      <c r="C13" s="14"/>
      <c r="D13" s="16"/>
    </row>
    <row r="14" ht="22.5" customHeight="1" spans="1:4">
      <c r="A14" s="14" t="s">
        <v>122</v>
      </c>
      <c r="B14" s="16"/>
      <c r="C14" s="14"/>
      <c r="D14" s="16"/>
    </row>
    <row r="15" ht="22.5" customHeight="1" spans="1:4">
      <c r="A15" s="115"/>
      <c r="B15" s="16"/>
      <c r="C15" s="14" t="s">
        <v>124</v>
      </c>
      <c r="D15" s="16"/>
    </row>
    <row r="16" ht="22.5" customHeight="1" spans="1:4">
      <c r="A16" s="116" t="s">
        <v>125</v>
      </c>
      <c r="B16" s="117">
        <f>B7+B11</f>
        <v>24486050.68</v>
      </c>
      <c r="C16" s="118" t="s">
        <v>126</v>
      </c>
      <c r="D16" s="117">
        <f>D15+D7</f>
        <v>24486050.68</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9"/>
  <sheetViews>
    <sheetView showZeros="0" topLeftCell="A2" workbookViewId="0">
      <selection activeCell="H20" sqref="H20"/>
    </sheetView>
  </sheetViews>
  <sheetFormatPr defaultColWidth="8.85" defaultRowHeight="15" customHeight="1" outlineLevelCol="6"/>
  <cols>
    <col min="1" max="1" width="21.425" style="102" customWidth="1"/>
    <col min="2" max="2" width="28.575" style="102" customWidth="1"/>
    <col min="3" max="7" width="21.425" style="102" customWidth="1"/>
    <col min="8" max="16384" width="8.85" style="102"/>
  </cols>
  <sheetData>
    <row r="1" ht="18.75" customHeight="1" spans="1:7">
      <c r="A1" s="1"/>
      <c r="B1" s="1"/>
      <c r="C1" s="1"/>
      <c r="D1" s="1"/>
      <c r="E1" s="1"/>
      <c r="F1" s="1"/>
      <c r="G1" s="91" t="s">
        <v>127</v>
      </c>
    </row>
    <row r="2" ht="37.5" customHeight="1" spans="1:7">
      <c r="A2" s="3" t="s">
        <v>128</v>
      </c>
      <c r="B2" s="3"/>
      <c r="C2" s="3"/>
      <c r="D2" s="3"/>
      <c r="E2" s="3"/>
      <c r="F2" s="3"/>
      <c r="G2" s="3"/>
    </row>
    <row r="3" ht="18.75" customHeight="1" spans="1:7">
      <c r="A3" s="92" t="str">
        <f>"单位名称："&amp;"新平彝族傣族自治县扬武镇小学"</f>
        <v>单位名称：新平彝族傣族自治县扬武镇小学</v>
      </c>
      <c r="B3" s="92"/>
      <c r="C3" s="92"/>
      <c r="D3" s="93"/>
      <c r="E3" s="93"/>
      <c r="F3" s="93"/>
      <c r="G3" s="94" t="s">
        <v>28</v>
      </c>
    </row>
    <row r="4" ht="18.75" customHeight="1" spans="1:7">
      <c r="A4" s="12" t="s">
        <v>129</v>
      </c>
      <c r="B4" s="12" t="s">
        <v>57</v>
      </c>
      <c r="C4" s="95" t="s">
        <v>31</v>
      </c>
      <c r="D4" s="95" t="s">
        <v>60</v>
      </c>
      <c r="E4" s="95"/>
      <c r="F4" s="95"/>
      <c r="G4" s="12" t="s">
        <v>61</v>
      </c>
    </row>
    <row r="5" ht="18.75" customHeight="1" spans="1:7">
      <c r="A5" s="12" t="s">
        <v>56</v>
      </c>
      <c r="B5" s="12" t="s">
        <v>57</v>
      </c>
      <c r="C5" s="95"/>
      <c r="D5" s="95" t="s">
        <v>33</v>
      </c>
      <c r="E5" s="95" t="s">
        <v>130</v>
      </c>
      <c r="F5" s="95" t="s">
        <v>131</v>
      </c>
      <c r="G5" s="12"/>
    </row>
    <row r="6" ht="18.75" customHeight="1" spans="1:7">
      <c r="A6" s="13" t="s">
        <v>45</v>
      </c>
      <c r="B6" s="13" t="s">
        <v>67</v>
      </c>
      <c r="C6" s="13" t="s">
        <v>46</v>
      </c>
      <c r="D6" s="13" t="s">
        <v>68</v>
      </c>
      <c r="E6" s="13" t="s">
        <v>47</v>
      </c>
      <c r="F6" s="13" t="s">
        <v>48</v>
      </c>
      <c r="G6" s="13" t="s">
        <v>49</v>
      </c>
    </row>
    <row r="7" ht="20.25" customHeight="1" spans="1:7">
      <c r="A7" s="15" t="s">
        <v>70</v>
      </c>
      <c r="B7" s="15" t="s">
        <v>71</v>
      </c>
      <c r="C7" s="16">
        <f>C8+C11+C13</f>
        <v>16628431.8</v>
      </c>
      <c r="D7" s="16">
        <f>E7+F7</f>
        <v>14195085.85</v>
      </c>
      <c r="E7" s="16">
        <f>10000*1395.128585</f>
        <v>13951285.85</v>
      </c>
      <c r="F7" s="16">
        <f>10000*24.38</f>
        <v>243800</v>
      </c>
      <c r="G7" s="16">
        <f>G8+G11+G13</f>
        <v>2433345.95</v>
      </c>
    </row>
    <row r="8" ht="20.25" customHeight="1" spans="1:7">
      <c r="A8" s="112" t="s">
        <v>72</v>
      </c>
      <c r="B8" s="112" t="s">
        <v>73</v>
      </c>
      <c r="C8" s="16">
        <f>C9+C10</f>
        <v>16396678.8</v>
      </c>
      <c r="D8" s="16">
        <f>E8+F8</f>
        <v>14195085.85</v>
      </c>
      <c r="E8" s="16">
        <f>10000*1395.128585</f>
        <v>13951285.85</v>
      </c>
      <c r="F8" s="16">
        <f>10000*24.38</f>
        <v>243800</v>
      </c>
      <c r="G8" s="16">
        <f>G9+G10</f>
        <v>2201592.95</v>
      </c>
    </row>
    <row r="9" ht="20.25" customHeight="1" spans="1:7">
      <c r="A9" s="113" t="s">
        <v>74</v>
      </c>
      <c r="B9" s="113" t="s">
        <v>75</v>
      </c>
      <c r="C9" s="16">
        <f>D9+G9</f>
        <v>236700</v>
      </c>
      <c r="D9" s="16">
        <f>E9+F9</f>
        <v>0</v>
      </c>
      <c r="E9" s="16"/>
      <c r="F9" s="16"/>
      <c r="G9" s="16">
        <f>10000*12.12+115500</f>
        <v>236700</v>
      </c>
    </row>
    <row r="10" ht="20.25" customHeight="1" spans="1:7">
      <c r="A10" s="113" t="s">
        <v>76</v>
      </c>
      <c r="B10" s="113" t="s">
        <v>77</v>
      </c>
      <c r="C10" s="16">
        <f>D10+G10</f>
        <v>16159978.8</v>
      </c>
      <c r="D10" s="16">
        <f>E10+F10</f>
        <v>14195085.85</v>
      </c>
      <c r="E10" s="16">
        <f>10000*1395.128585</f>
        <v>13951285.85</v>
      </c>
      <c r="F10" s="16">
        <f>10000*24.38</f>
        <v>243800</v>
      </c>
      <c r="G10" s="16">
        <f>10000*38.828074+1576612.21</f>
        <v>1964892.95</v>
      </c>
    </row>
    <row r="11" ht="20.25" customHeight="1" spans="1:7">
      <c r="A11" s="112" t="s">
        <v>78</v>
      </c>
      <c r="B11" s="112" t="s">
        <v>79</v>
      </c>
      <c r="C11" s="16">
        <f>C12</f>
        <v>17553</v>
      </c>
      <c r="D11" s="16"/>
      <c r="E11" s="16"/>
      <c r="F11" s="16"/>
      <c r="G11" s="16">
        <f>10000*0.0648+16905</f>
        <v>17553</v>
      </c>
    </row>
    <row r="12" ht="20.25" customHeight="1" spans="1:7">
      <c r="A12" s="113" t="s">
        <v>80</v>
      </c>
      <c r="B12" s="113" t="s">
        <v>81</v>
      </c>
      <c r="C12" s="16">
        <f>D12+G12</f>
        <v>17553</v>
      </c>
      <c r="D12" s="16"/>
      <c r="E12" s="16"/>
      <c r="F12" s="16"/>
      <c r="G12" s="16">
        <f>10000*0.0648+16905</f>
        <v>17553</v>
      </c>
    </row>
    <row r="13" ht="20.25" customHeight="1" spans="1:7">
      <c r="A13" s="112" t="s">
        <v>82</v>
      </c>
      <c r="B13" s="112" t="s">
        <v>83</v>
      </c>
      <c r="C13" s="16">
        <f>10000*21.42</f>
        <v>214200</v>
      </c>
      <c r="D13" s="16"/>
      <c r="E13" s="16"/>
      <c r="F13" s="16"/>
      <c r="G13" s="16">
        <f>10000*21.42</f>
        <v>214200</v>
      </c>
    </row>
    <row r="14" ht="20.25" customHeight="1" spans="1:7">
      <c r="A14" s="113" t="s">
        <v>84</v>
      </c>
      <c r="B14" s="113" t="s">
        <v>85</v>
      </c>
      <c r="C14" s="16">
        <f>10000*21.42</f>
        <v>214200</v>
      </c>
      <c r="D14" s="16"/>
      <c r="E14" s="16"/>
      <c r="F14" s="16"/>
      <c r="G14" s="16">
        <f>10000*21.42</f>
        <v>214200</v>
      </c>
    </row>
    <row r="15" ht="20.25" customHeight="1" spans="1:7">
      <c r="A15" s="15" t="s">
        <v>86</v>
      </c>
      <c r="B15" s="15" t="s">
        <v>87</v>
      </c>
      <c r="C15" s="16">
        <f>10000*300.518208</f>
        <v>3005182.08</v>
      </c>
      <c r="D15" s="16">
        <f>10000*293.293848</f>
        <v>2932938.48</v>
      </c>
      <c r="E15" s="16">
        <f>10000*291.193848</f>
        <v>2911938.48</v>
      </c>
      <c r="F15" s="16">
        <f>10000*2.1</f>
        <v>21000</v>
      </c>
      <c r="G15" s="16">
        <f>10000*7.22436</f>
        <v>72243.6</v>
      </c>
    </row>
    <row r="16" ht="20.25" customHeight="1" spans="1:7">
      <c r="A16" s="112" t="s">
        <v>88</v>
      </c>
      <c r="B16" s="112" t="s">
        <v>89</v>
      </c>
      <c r="C16" s="16">
        <f>10000*293.293848</f>
        <v>2932938.48</v>
      </c>
      <c r="D16" s="16">
        <f>10000*293.293848</f>
        <v>2932938.48</v>
      </c>
      <c r="E16" s="16">
        <f>10000*291.193848</f>
        <v>2911938.48</v>
      </c>
      <c r="F16" s="16">
        <f>10000*2.1</f>
        <v>21000</v>
      </c>
      <c r="G16" s="16"/>
    </row>
    <row r="17" ht="20.25" customHeight="1" spans="1:7">
      <c r="A17" s="113" t="s">
        <v>90</v>
      </c>
      <c r="B17" s="113" t="s">
        <v>91</v>
      </c>
      <c r="C17" s="16">
        <f>10000*2.1</f>
        <v>21000</v>
      </c>
      <c r="D17" s="16">
        <f>10000*2.1</f>
        <v>21000</v>
      </c>
      <c r="E17" s="16"/>
      <c r="F17" s="16">
        <f>10000*2.1</f>
        <v>21000</v>
      </c>
      <c r="G17" s="16"/>
    </row>
    <row r="18" ht="20.25" customHeight="1" spans="1:7">
      <c r="A18" s="113" t="s">
        <v>92</v>
      </c>
      <c r="B18" s="113" t="s">
        <v>93</v>
      </c>
      <c r="C18" s="16">
        <f>10000*291.193848</f>
        <v>2911938.48</v>
      </c>
      <c r="D18" s="16">
        <f>10000*2277.703347</f>
        <v>22777033.47</v>
      </c>
      <c r="E18" s="16">
        <f>10000*291.193848</f>
        <v>2911938.48</v>
      </c>
      <c r="F18" s="16"/>
      <c r="G18" s="16"/>
    </row>
    <row r="19" ht="20.25" customHeight="1" spans="1:7">
      <c r="A19" s="112" t="s">
        <v>94</v>
      </c>
      <c r="B19" s="112" t="s">
        <v>95</v>
      </c>
      <c r="C19" s="16">
        <f>10000*7.22436</f>
        <v>72243.6</v>
      </c>
      <c r="D19" s="16"/>
      <c r="E19" s="16"/>
      <c r="F19" s="16"/>
      <c r="G19" s="16">
        <f>10000*7.22436</f>
        <v>72243.6</v>
      </c>
    </row>
    <row r="20" ht="20.25" customHeight="1" spans="1:7">
      <c r="A20" s="113" t="s">
        <v>96</v>
      </c>
      <c r="B20" s="113" t="s">
        <v>97</v>
      </c>
      <c r="C20" s="16">
        <f>10000*7.22436</f>
        <v>72243.6</v>
      </c>
      <c r="D20" s="16"/>
      <c r="E20" s="16"/>
      <c r="F20" s="16"/>
      <c r="G20" s="16">
        <f>10000*7.22436</f>
        <v>72243.6</v>
      </c>
    </row>
    <row r="21" ht="20.25" customHeight="1" spans="1:7">
      <c r="A21" s="15" t="s">
        <v>98</v>
      </c>
      <c r="B21" s="15" t="s">
        <v>99</v>
      </c>
      <c r="C21" s="16">
        <f>10000*214.70728</f>
        <v>2147072.8</v>
      </c>
      <c r="D21" s="16">
        <f>10000*214.70728</f>
        <v>2147072.8</v>
      </c>
      <c r="E21" s="16">
        <f>10000*214.70728</f>
        <v>2147072.8</v>
      </c>
      <c r="F21" s="16"/>
      <c r="G21" s="16"/>
    </row>
    <row r="22" ht="20.25" customHeight="1" spans="1:7">
      <c r="A22" s="112" t="s">
        <v>100</v>
      </c>
      <c r="B22" s="112" t="s">
        <v>101</v>
      </c>
      <c r="C22" s="16">
        <f>10000*214.70728</f>
        <v>2147072.8</v>
      </c>
      <c r="D22" s="16">
        <f>10000*2277.703347</f>
        <v>22777033.47</v>
      </c>
      <c r="E22" s="16">
        <f>10000*214.70728</f>
        <v>2147072.8</v>
      </c>
      <c r="F22" s="16"/>
      <c r="G22" s="16"/>
    </row>
    <row r="23" ht="20.25" customHeight="1" spans="1:7">
      <c r="A23" s="113" t="s">
        <v>102</v>
      </c>
      <c r="B23" s="113" t="s">
        <v>103</v>
      </c>
      <c r="C23" s="16">
        <f>10000*127.058247</f>
        <v>1270582.47</v>
      </c>
      <c r="D23" s="16">
        <f>10000*127.058247</f>
        <v>1270582.47</v>
      </c>
      <c r="E23" s="16">
        <f>10000*127.058247</f>
        <v>1270582.47</v>
      </c>
      <c r="F23" s="16"/>
      <c r="G23" s="16"/>
    </row>
    <row r="24" ht="20.25" customHeight="1" spans="1:7">
      <c r="A24" s="113" t="s">
        <v>104</v>
      </c>
      <c r="B24" s="113" t="s">
        <v>105</v>
      </c>
      <c r="C24" s="16">
        <f>10000*81.825156</f>
        <v>818251.56</v>
      </c>
      <c r="D24" s="16">
        <f>10000*81.825156</f>
        <v>818251.56</v>
      </c>
      <c r="E24" s="16">
        <f>10000*81.825156</f>
        <v>818251.56</v>
      </c>
      <c r="F24" s="16"/>
      <c r="G24" s="16"/>
    </row>
    <row r="25" ht="20.25" customHeight="1" spans="1:7">
      <c r="A25" s="113" t="s">
        <v>106</v>
      </c>
      <c r="B25" s="113" t="s">
        <v>107</v>
      </c>
      <c r="C25" s="16">
        <f>10000*5.823877</f>
        <v>58238.77</v>
      </c>
      <c r="D25" s="16">
        <f>10000*5.823877</f>
        <v>58238.77</v>
      </c>
      <c r="E25" s="16">
        <f>10000*5.823877</f>
        <v>58238.77</v>
      </c>
      <c r="F25" s="16"/>
      <c r="G25" s="16"/>
    </row>
    <row r="26" ht="20.25" customHeight="1" spans="1:7">
      <c r="A26" s="15" t="s">
        <v>108</v>
      </c>
      <c r="B26" s="15" t="s">
        <v>109</v>
      </c>
      <c r="C26" s="16">
        <f>10000*270.5364</f>
        <v>2705364</v>
      </c>
      <c r="D26" s="16">
        <f>10000*270.5364</f>
        <v>2705364</v>
      </c>
      <c r="E26" s="16">
        <f>10000*270.5364</f>
        <v>2705364</v>
      </c>
      <c r="F26" s="16"/>
      <c r="G26" s="16"/>
    </row>
    <row r="27" ht="20.25" customHeight="1" spans="1:7">
      <c r="A27" s="112" t="s">
        <v>110</v>
      </c>
      <c r="B27" s="112" t="s">
        <v>111</v>
      </c>
      <c r="C27" s="16">
        <f>10000*270.5364</f>
        <v>2705364</v>
      </c>
      <c r="D27" s="16">
        <f>10000*270.5364</f>
        <v>2705364</v>
      </c>
      <c r="E27" s="16">
        <f>10000*270.5364</f>
        <v>2705364</v>
      </c>
      <c r="F27" s="16"/>
      <c r="G27" s="16"/>
    </row>
    <row r="28" ht="20.25" customHeight="1" spans="1:7">
      <c r="A28" s="113" t="s">
        <v>112</v>
      </c>
      <c r="B28" s="113" t="s">
        <v>113</v>
      </c>
      <c r="C28" s="16">
        <f>10000*270.5364</f>
        <v>2705364</v>
      </c>
      <c r="D28" s="16">
        <f>10000*270.5364</f>
        <v>2705364</v>
      </c>
      <c r="E28" s="16">
        <f>10000*270.5364</f>
        <v>2705364</v>
      </c>
      <c r="F28" s="16"/>
      <c r="G28" s="16"/>
    </row>
    <row r="29" ht="20.25" customHeight="1" spans="1:7">
      <c r="A29" s="96" t="s">
        <v>114</v>
      </c>
      <c r="B29" s="96"/>
      <c r="C29" s="97">
        <f>C7+C15+C21+C26</f>
        <v>24486050.68</v>
      </c>
      <c r="D29" s="97">
        <f>D7+D15+D21+D26</f>
        <v>21980461.13</v>
      </c>
      <c r="E29" s="97">
        <f>E7+E15+E21+E26</f>
        <v>21715661.13</v>
      </c>
      <c r="F29" s="97">
        <f>F7+F15+F21+F26</f>
        <v>264800</v>
      </c>
      <c r="G29" s="97">
        <f>G7+G15+G21+G26</f>
        <v>2505589.55</v>
      </c>
    </row>
  </sheetData>
  <mergeCells count="7">
    <mergeCell ref="A2:G2"/>
    <mergeCell ref="A3:C3"/>
    <mergeCell ref="A4:B4"/>
    <mergeCell ref="D4:F4"/>
    <mergeCell ref="A29:B29"/>
    <mergeCell ref="C4:C5"/>
    <mergeCell ref="G4:G5"/>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selection activeCell="E16" sqref="E16"/>
    </sheetView>
  </sheetViews>
  <sheetFormatPr defaultColWidth="8.85" defaultRowHeight="15" customHeight="1" outlineLevelRow="7" outlineLevelCol="5"/>
  <cols>
    <col min="1" max="6" width="28.575" customWidth="1"/>
  </cols>
  <sheetData>
    <row r="1" ht="18.75" customHeight="1" spans="1:6">
      <c r="A1" s="105"/>
      <c r="B1" s="105"/>
      <c r="C1" s="106"/>
      <c r="D1" s="1"/>
      <c r="E1" s="1"/>
      <c r="F1" s="107" t="s">
        <v>132</v>
      </c>
    </row>
    <row r="2" ht="41.25" customHeight="1" spans="1:6">
      <c r="A2" s="108" t="s">
        <v>133</v>
      </c>
      <c r="B2" s="108"/>
      <c r="C2" s="108"/>
      <c r="D2" s="108"/>
      <c r="E2" s="108"/>
      <c r="F2" s="108"/>
    </row>
    <row r="3" ht="18.75" customHeight="1" spans="1:6">
      <c r="A3" s="4" t="str">
        <f>"单位名称："&amp;"新平彝族傣族自治县扬武镇小学"</f>
        <v>单位名称：新平彝族傣族自治县扬武镇小学</v>
      </c>
      <c r="B3" s="4"/>
      <c r="C3" s="4"/>
      <c r="D3" s="109"/>
      <c r="E3" s="1"/>
      <c r="F3" s="107" t="s">
        <v>28</v>
      </c>
    </row>
    <row r="4" ht="18.75" customHeight="1" spans="1:6">
      <c r="A4" s="12" t="s">
        <v>134</v>
      </c>
      <c r="B4" s="95" t="s">
        <v>135</v>
      </c>
      <c r="C4" s="95" t="s">
        <v>136</v>
      </c>
      <c r="D4" s="95"/>
      <c r="E4" s="95"/>
      <c r="F4" s="95" t="s">
        <v>137</v>
      </c>
    </row>
    <row r="5" ht="18.75" customHeight="1" spans="1:6">
      <c r="A5" s="12"/>
      <c r="B5" s="95"/>
      <c r="C5" s="95" t="s">
        <v>33</v>
      </c>
      <c r="D5" s="95" t="s">
        <v>138</v>
      </c>
      <c r="E5" s="95" t="s">
        <v>139</v>
      </c>
      <c r="F5" s="95"/>
    </row>
    <row r="6" ht="18.75" customHeight="1" spans="1:6">
      <c r="A6" s="110">
        <v>1</v>
      </c>
      <c r="B6" s="111">
        <v>2</v>
      </c>
      <c r="C6" s="110">
        <v>3</v>
      </c>
      <c r="D6" s="110">
        <v>4</v>
      </c>
      <c r="E6" s="110">
        <v>5</v>
      </c>
      <c r="F6" s="110">
        <v>6</v>
      </c>
    </row>
    <row r="7" ht="20.25" customHeight="1" spans="1:6">
      <c r="A7" s="16"/>
      <c r="B7" s="16"/>
      <c r="C7" s="16"/>
      <c r="D7" s="16"/>
      <c r="E7" s="16"/>
      <c r="F7" s="16"/>
    </row>
    <row r="8" customHeight="1" spans="1:2">
      <c r="A8" s="18" t="s">
        <v>140</v>
      </c>
      <c r="B8" s="18"/>
    </row>
  </sheetData>
  <mergeCells count="7">
    <mergeCell ref="A2:F2"/>
    <mergeCell ref="A3:C3"/>
    <mergeCell ref="C4:E4"/>
    <mergeCell ref="A8:B8"/>
    <mergeCell ref="A4:A5"/>
    <mergeCell ref="B4:B5"/>
    <mergeCell ref="F4:F5"/>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6"/>
  <sheetViews>
    <sheetView showZeros="0" topLeftCell="D1" workbookViewId="0">
      <selection activeCell="D28" sqref="D28"/>
    </sheetView>
  </sheetViews>
  <sheetFormatPr defaultColWidth="8.85" defaultRowHeight="15" customHeight="1"/>
  <cols>
    <col min="1" max="7" width="28.575" style="102" customWidth="1"/>
    <col min="8" max="23" width="14.2833333333333" style="102" customWidth="1"/>
    <col min="24" max="16384" width="8.85" style="102"/>
  </cols>
  <sheetData>
    <row r="1" ht="18.75" customHeight="1" spans="1:23">
      <c r="A1" s="1"/>
      <c r="B1" s="1"/>
      <c r="C1" s="1"/>
      <c r="D1" s="1"/>
      <c r="E1" s="1"/>
      <c r="F1" s="1"/>
      <c r="G1" s="1"/>
      <c r="H1" s="1"/>
      <c r="I1" s="1"/>
      <c r="J1" s="1"/>
      <c r="K1" s="1"/>
      <c r="L1" s="2"/>
      <c r="M1" s="2"/>
      <c r="N1" s="2"/>
      <c r="O1" s="2"/>
      <c r="P1" s="2"/>
      <c r="Q1" s="2"/>
      <c r="R1" s="2"/>
      <c r="S1" s="2"/>
      <c r="T1" s="2"/>
      <c r="U1" s="2"/>
      <c r="V1" s="2"/>
      <c r="W1" s="2" t="s">
        <v>141</v>
      </c>
    </row>
    <row r="2" ht="45" customHeight="1" spans="1:23">
      <c r="A2" s="3" t="s">
        <v>142</v>
      </c>
      <c r="B2" s="3"/>
      <c r="C2" s="3"/>
      <c r="D2" s="3"/>
      <c r="E2" s="3"/>
      <c r="F2" s="3"/>
      <c r="G2" s="3"/>
      <c r="H2" s="3"/>
      <c r="I2" s="3"/>
      <c r="J2" s="3"/>
      <c r="K2" s="3"/>
      <c r="L2" s="103"/>
      <c r="M2" s="103"/>
      <c r="N2" s="103"/>
      <c r="O2" s="103"/>
      <c r="P2" s="103"/>
      <c r="Q2" s="103"/>
      <c r="R2" s="103"/>
      <c r="S2" s="103"/>
      <c r="T2" s="103"/>
      <c r="U2" s="103"/>
      <c r="V2" s="103"/>
      <c r="W2" s="103"/>
    </row>
    <row r="3" ht="18.75" customHeight="1" spans="1:23">
      <c r="A3" s="4" t="str">
        <f>"单位名称："&amp;"新平彝族傣族自治县扬武镇小学"</f>
        <v>单位名称：新平彝族傣族自治县扬武镇小学</v>
      </c>
      <c r="B3" s="4"/>
      <c r="C3" s="4"/>
      <c r="D3" s="4"/>
      <c r="E3" s="4"/>
      <c r="F3" s="4"/>
      <c r="G3" s="4"/>
      <c r="H3" s="104"/>
      <c r="I3" s="104"/>
      <c r="J3" s="104"/>
      <c r="K3" s="104"/>
      <c r="L3" s="5"/>
      <c r="M3" s="5"/>
      <c r="N3" s="5"/>
      <c r="O3" s="5"/>
      <c r="P3" s="5"/>
      <c r="Q3" s="5"/>
      <c r="R3" s="5"/>
      <c r="S3" s="5"/>
      <c r="T3" s="5"/>
      <c r="U3" s="5"/>
      <c r="V3" s="5"/>
      <c r="W3" s="5" t="s">
        <v>28</v>
      </c>
    </row>
    <row r="4" ht="18.75" customHeight="1" spans="1:23">
      <c r="A4" s="6" t="s">
        <v>143</v>
      </c>
      <c r="B4" s="6" t="s">
        <v>144</v>
      </c>
      <c r="C4" s="6" t="s">
        <v>145</v>
      </c>
      <c r="D4" s="6" t="s">
        <v>146</v>
      </c>
      <c r="E4" s="6" t="s">
        <v>147</v>
      </c>
      <c r="F4" s="6" t="s">
        <v>148</v>
      </c>
      <c r="G4" s="6" t="s">
        <v>149</v>
      </c>
      <c r="H4" s="7" t="s">
        <v>31</v>
      </c>
      <c r="I4" s="7" t="s">
        <v>150</v>
      </c>
      <c r="J4" s="6"/>
      <c r="K4" s="6"/>
      <c r="L4" s="6"/>
      <c r="M4" s="6"/>
      <c r="N4" s="6" t="s">
        <v>151</v>
      </c>
      <c r="O4" s="6"/>
      <c r="P4" s="6"/>
      <c r="Q4" s="6" t="s">
        <v>37</v>
      </c>
      <c r="R4" s="6" t="s">
        <v>59</v>
      </c>
      <c r="S4" s="6"/>
      <c r="T4" s="6"/>
      <c r="U4" s="6"/>
      <c r="V4" s="6"/>
      <c r="W4" s="6"/>
    </row>
    <row r="5" ht="18.75" customHeight="1" spans="1:23">
      <c r="A5" s="6"/>
      <c r="B5" s="6"/>
      <c r="C5" s="6"/>
      <c r="D5" s="6"/>
      <c r="E5" s="6"/>
      <c r="F5" s="6"/>
      <c r="G5" s="6"/>
      <c r="H5" s="7" t="s">
        <v>152</v>
      </c>
      <c r="I5" s="7" t="s">
        <v>153</v>
      </c>
      <c r="J5" s="6" t="s">
        <v>35</v>
      </c>
      <c r="K5" s="6" t="s">
        <v>36</v>
      </c>
      <c r="L5" s="6"/>
      <c r="M5" s="6"/>
      <c r="N5" s="6" t="s">
        <v>151</v>
      </c>
      <c r="O5" s="6" t="s">
        <v>35</v>
      </c>
      <c r="P5" s="6" t="s">
        <v>36</v>
      </c>
      <c r="Q5" s="6" t="s">
        <v>37</v>
      </c>
      <c r="R5" s="6" t="s">
        <v>59</v>
      </c>
      <c r="S5" s="6" t="s">
        <v>40</v>
      </c>
      <c r="T5" s="6" t="s">
        <v>41</v>
      </c>
      <c r="U5" s="6" t="s">
        <v>42</v>
      </c>
      <c r="V5" s="6" t="s">
        <v>43</v>
      </c>
      <c r="W5" s="6" t="s">
        <v>44</v>
      </c>
    </row>
    <row r="6" ht="18.75" customHeight="1" spans="1:23">
      <c r="A6" s="6"/>
      <c r="B6" s="6"/>
      <c r="C6" s="6"/>
      <c r="D6" s="6"/>
      <c r="E6" s="6"/>
      <c r="F6" s="6"/>
      <c r="G6" s="6"/>
      <c r="H6" s="7"/>
      <c r="I6" s="7" t="s">
        <v>154</v>
      </c>
      <c r="J6" s="6" t="s">
        <v>155</v>
      </c>
      <c r="K6" s="6" t="s">
        <v>156</v>
      </c>
      <c r="L6" s="6" t="s">
        <v>157</v>
      </c>
      <c r="M6" s="6" t="s">
        <v>158</v>
      </c>
      <c r="N6" s="6" t="s">
        <v>34</v>
      </c>
      <c r="O6" s="6" t="s">
        <v>35</v>
      </c>
      <c r="P6" s="6" t="s">
        <v>36</v>
      </c>
      <c r="Q6" s="6"/>
      <c r="R6" s="6" t="s">
        <v>33</v>
      </c>
      <c r="S6" s="6" t="s">
        <v>40</v>
      </c>
      <c r="T6" s="6" t="s">
        <v>41</v>
      </c>
      <c r="U6" s="6" t="s">
        <v>42</v>
      </c>
      <c r="V6" s="6" t="s">
        <v>43</v>
      </c>
      <c r="W6" s="6" t="s">
        <v>44</v>
      </c>
    </row>
    <row r="7" ht="22.65" customHeight="1" spans="1:23">
      <c r="A7" s="6"/>
      <c r="B7" s="6"/>
      <c r="C7" s="6"/>
      <c r="D7" s="6"/>
      <c r="E7" s="6"/>
      <c r="F7" s="6"/>
      <c r="G7" s="6"/>
      <c r="H7" s="7"/>
      <c r="I7" s="7" t="s">
        <v>33</v>
      </c>
      <c r="J7" s="6"/>
      <c r="K7" s="6"/>
      <c r="L7" s="6"/>
      <c r="M7" s="6"/>
      <c r="N7" s="6"/>
      <c r="O7" s="6"/>
      <c r="P7" s="6"/>
      <c r="Q7" s="6"/>
      <c r="R7" s="6"/>
      <c r="S7" s="6"/>
      <c r="T7" s="6"/>
      <c r="U7" s="6"/>
      <c r="V7" s="6"/>
      <c r="W7" s="6"/>
    </row>
    <row r="8" ht="18.75" customHeight="1" spans="1:23">
      <c r="A8" s="7" t="s">
        <v>45</v>
      </c>
      <c r="B8" s="7">
        <v>2</v>
      </c>
      <c r="C8" s="7">
        <v>3</v>
      </c>
      <c r="D8" s="7">
        <v>4</v>
      </c>
      <c r="E8" s="7">
        <v>5</v>
      </c>
      <c r="F8" s="7">
        <v>6</v>
      </c>
      <c r="G8" s="7">
        <v>7</v>
      </c>
      <c r="H8" s="7">
        <v>8</v>
      </c>
      <c r="I8" s="7">
        <v>9</v>
      </c>
      <c r="J8" s="7">
        <v>10</v>
      </c>
      <c r="K8" s="7">
        <v>11</v>
      </c>
      <c r="L8" s="7">
        <v>12</v>
      </c>
      <c r="M8" s="7">
        <v>13</v>
      </c>
      <c r="N8" s="7">
        <v>14</v>
      </c>
      <c r="O8" s="7">
        <v>15</v>
      </c>
      <c r="P8" s="7">
        <v>16</v>
      </c>
      <c r="Q8" s="7">
        <v>17</v>
      </c>
      <c r="R8" s="7">
        <v>18</v>
      </c>
      <c r="S8" s="7">
        <v>19</v>
      </c>
      <c r="T8" s="7">
        <v>20</v>
      </c>
      <c r="U8" s="7">
        <v>21</v>
      </c>
      <c r="V8" s="7">
        <v>22</v>
      </c>
      <c r="W8" s="7">
        <v>23</v>
      </c>
    </row>
    <row r="9" ht="18.75" customHeight="1" spans="1:23">
      <c r="A9" s="8" t="s">
        <v>53</v>
      </c>
      <c r="B9" s="8" t="s">
        <v>159</v>
      </c>
      <c r="C9" s="9" t="s">
        <v>160</v>
      </c>
      <c r="D9" s="8" t="s">
        <v>76</v>
      </c>
      <c r="E9" s="8" t="s">
        <v>77</v>
      </c>
      <c r="F9" s="8" t="s">
        <v>161</v>
      </c>
      <c r="G9" s="8" t="s">
        <v>162</v>
      </c>
      <c r="H9" s="16">
        <f>10000*562.8708</f>
        <v>5628708</v>
      </c>
      <c r="I9" s="16">
        <f>10000*562.8708</f>
        <v>5628708</v>
      </c>
      <c r="J9" s="16"/>
      <c r="K9" s="16"/>
      <c r="L9" s="16">
        <f>10000*562.8708</f>
        <v>5628708</v>
      </c>
      <c r="M9" s="16"/>
      <c r="N9" s="16"/>
      <c r="O9" s="16"/>
      <c r="P9" s="16"/>
      <c r="Q9" s="16"/>
      <c r="R9" s="16"/>
      <c r="S9" s="16"/>
      <c r="T9" s="16"/>
      <c r="U9" s="16"/>
      <c r="V9" s="16"/>
      <c r="W9" s="16"/>
    </row>
    <row r="10" ht="18.75" customHeight="1" spans="1:23">
      <c r="A10" s="8" t="s">
        <v>53</v>
      </c>
      <c r="B10" s="8" t="s">
        <v>159</v>
      </c>
      <c r="C10" s="9" t="s">
        <v>160</v>
      </c>
      <c r="D10" s="8" t="s">
        <v>76</v>
      </c>
      <c r="E10" s="8" t="s">
        <v>77</v>
      </c>
      <c r="F10" s="8" t="s">
        <v>163</v>
      </c>
      <c r="G10" s="8" t="s">
        <v>164</v>
      </c>
      <c r="H10" s="16">
        <f>10000*59.958</f>
        <v>599580</v>
      </c>
      <c r="I10" s="16">
        <f>10000*59.958</f>
        <v>599580</v>
      </c>
      <c r="J10" s="16"/>
      <c r="K10" s="16"/>
      <c r="L10" s="16">
        <f>10000*59.958</f>
        <v>599580</v>
      </c>
      <c r="M10" s="16"/>
      <c r="N10" s="16"/>
      <c r="O10" s="16"/>
      <c r="P10" s="23"/>
      <c r="Q10" s="16"/>
      <c r="R10" s="16"/>
      <c r="S10" s="16"/>
      <c r="T10" s="16"/>
      <c r="U10" s="16"/>
      <c r="V10" s="16"/>
      <c r="W10" s="16"/>
    </row>
    <row r="11" ht="18.75" customHeight="1" spans="1:23">
      <c r="A11" s="8" t="s">
        <v>53</v>
      </c>
      <c r="B11" s="8" t="s">
        <v>159</v>
      </c>
      <c r="C11" s="9" t="s">
        <v>160</v>
      </c>
      <c r="D11" s="8" t="s">
        <v>76</v>
      </c>
      <c r="E11" s="8" t="s">
        <v>77</v>
      </c>
      <c r="F11" s="8" t="s">
        <v>163</v>
      </c>
      <c r="G11" s="8" t="s">
        <v>164</v>
      </c>
      <c r="H11" s="16">
        <f>10000*70.44</f>
        <v>704400</v>
      </c>
      <c r="I11" s="16">
        <f>10000*70.44</f>
        <v>704400</v>
      </c>
      <c r="J11" s="16"/>
      <c r="K11" s="16"/>
      <c r="L11" s="16">
        <f>10000*70.44</f>
        <v>704400</v>
      </c>
      <c r="M11" s="16"/>
      <c r="N11" s="16"/>
      <c r="O11" s="16"/>
      <c r="P11" s="23"/>
      <c r="Q11" s="16"/>
      <c r="R11" s="16"/>
      <c r="S11" s="16"/>
      <c r="T11" s="16"/>
      <c r="U11" s="16"/>
      <c r="V11" s="16"/>
      <c r="W11" s="16"/>
    </row>
    <row r="12" ht="18.75" customHeight="1" spans="1:23">
      <c r="A12" s="8" t="s">
        <v>53</v>
      </c>
      <c r="B12" s="8" t="s">
        <v>159</v>
      </c>
      <c r="C12" s="9" t="s">
        <v>160</v>
      </c>
      <c r="D12" s="8" t="s">
        <v>76</v>
      </c>
      <c r="E12" s="8" t="s">
        <v>77</v>
      </c>
      <c r="F12" s="8" t="s">
        <v>165</v>
      </c>
      <c r="G12" s="8" t="s">
        <v>166</v>
      </c>
      <c r="H12" s="16">
        <f>10000*182.868</f>
        <v>1828680</v>
      </c>
      <c r="I12" s="16">
        <f>10000*182.868</f>
        <v>1828680</v>
      </c>
      <c r="J12" s="16"/>
      <c r="K12" s="16"/>
      <c r="L12" s="16">
        <f>10000*182.868</f>
        <v>1828680</v>
      </c>
      <c r="M12" s="16"/>
      <c r="N12" s="16"/>
      <c r="O12" s="16"/>
      <c r="P12" s="23"/>
      <c r="Q12" s="16"/>
      <c r="R12" s="16"/>
      <c r="S12" s="16"/>
      <c r="T12" s="16"/>
      <c r="U12" s="16"/>
      <c r="V12" s="16"/>
      <c r="W12" s="16"/>
    </row>
    <row r="13" ht="18.75" customHeight="1" spans="1:23">
      <c r="A13" s="8" t="s">
        <v>53</v>
      </c>
      <c r="B13" s="8" t="s">
        <v>159</v>
      </c>
      <c r="C13" s="9" t="s">
        <v>160</v>
      </c>
      <c r="D13" s="8" t="s">
        <v>76</v>
      </c>
      <c r="E13" s="8" t="s">
        <v>77</v>
      </c>
      <c r="F13" s="8" t="s">
        <v>165</v>
      </c>
      <c r="G13" s="8" t="s">
        <v>166</v>
      </c>
      <c r="H13" s="16">
        <f>10000*318</f>
        <v>3180000</v>
      </c>
      <c r="I13" s="16">
        <f>10000*318</f>
        <v>3180000</v>
      </c>
      <c r="J13" s="16"/>
      <c r="K13" s="16"/>
      <c r="L13" s="16">
        <f>10000*318</f>
        <v>3180000</v>
      </c>
      <c r="M13" s="16"/>
      <c r="N13" s="16"/>
      <c r="O13" s="16"/>
      <c r="P13" s="23"/>
      <c r="Q13" s="16"/>
      <c r="R13" s="16"/>
      <c r="S13" s="16"/>
      <c r="T13" s="16"/>
      <c r="U13" s="16"/>
      <c r="V13" s="16"/>
      <c r="W13" s="16"/>
    </row>
    <row r="14" ht="18.75" customHeight="1" spans="1:23">
      <c r="A14" s="8" t="s">
        <v>53</v>
      </c>
      <c r="B14" s="8" t="s">
        <v>167</v>
      </c>
      <c r="C14" s="9" t="s">
        <v>168</v>
      </c>
      <c r="D14" s="8" t="s">
        <v>102</v>
      </c>
      <c r="E14" s="8" t="s">
        <v>103</v>
      </c>
      <c r="F14" s="8" t="s">
        <v>169</v>
      </c>
      <c r="G14" s="8" t="s">
        <v>170</v>
      </c>
      <c r="H14" s="16">
        <f>10000*6.2128</f>
        <v>62128</v>
      </c>
      <c r="I14" s="16">
        <f>10000*6.2128</f>
        <v>62128</v>
      </c>
      <c r="J14" s="16"/>
      <c r="K14" s="16"/>
      <c r="L14" s="16">
        <f>10000*6.2128</f>
        <v>62128</v>
      </c>
      <c r="M14" s="16"/>
      <c r="N14" s="16"/>
      <c r="O14" s="16"/>
      <c r="P14" s="23"/>
      <c r="Q14" s="16"/>
      <c r="R14" s="16"/>
      <c r="S14" s="16"/>
      <c r="T14" s="16"/>
      <c r="U14" s="16"/>
      <c r="V14" s="16"/>
      <c r="W14" s="16"/>
    </row>
    <row r="15" ht="18.75" customHeight="1" spans="1:23">
      <c r="A15" s="8" t="s">
        <v>53</v>
      </c>
      <c r="B15" s="8" t="s">
        <v>171</v>
      </c>
      <c r="C15" s="9" t="s">
        <v>113</v>
      </c>
      <c r="D15" s="8" t="s">
        <v>112</v>
      </c>
      <c r="E15" s="8" t="s">
        <v>113</v>
      </c>
      <c r="F15" s="8" t="s">
        <v>172</v>
      </c>
      <c r="G15" s="8" t="s">
        <v>113</v>
      </c>
      <c r="H15" s="16">
        <f>10000*270.5364</f>
        <v>2705364</v>
      </c>
      <c r="I15" s="16">
        <f>10000*270.5364</f>
        <v>2705364</v>
      </c>
      <c r="J15" s="16"/>
      <c r="K15" s="16"/>
      <c r="L15" s="16">
        <f>10000*270.5364</f>
        <v>2705364</v>
      </c>
      <c r="M15" s="16"/>
      <c r="N15" s="16"/>
      <c r="O15" s="16"/>
      <c r="P15" s="23"/>
      <c r="Q15" s="16"/>
      <c r="R15" s="16"/>
      <c r="S15" s="16"/>
      <c r="T15" s="16"/>
      <c r="U15" s="16"/>
      <c r="V15" s="16"/>
      <c r="W15" s="16"/>
    </row>
    <row r="16" ht="18.75" customHeight="1" spans="1:23">
      <c r="A16" s="8" t="s">
        <v>53</v>
      </c>
      <c r="B16" s="8" t="s">
        <v>173</v>
      </c>
      <c r="C16" s="9" t="s">
        <v>174</v>
      </c>
      <c r="D16" s="8" t="s">
        <v>76</v>
      </c>
      <c r="E16" s="8" t="s">
        <v>77</v>
      </c>
      <c r="F16" s="8" t="s">
        <v>175</v>
      </c>
      <c r="G16" s="8" t="s">
        <v>174</v>
      </c>
      <c r="H16" s="16">
        <f>10000*16.96</f>
        <v>169600</v>
      </c>
      <c r="I16" s="16">
        <f>10000*16.96</f>
        <v>169600</v>
      </c>
      <c r="J16" s="16"/>
      <c r="K16" s="16"/>
      <c r="L16" s="16">
        <f>10000*16.96</f>
        <v>169600</v>
      </c>
      <c r="M16" s="16"/>
      <c r="N16" s="16"/>
      <c r="O16" s="16"/>
      <c r="P16" s="23"/>
      <c r="Q16" s="16"/>
      <c r="R16" s="16"/>
      <c r="S16" s="16"/>
      <c r="T16" s="16"/>
      <c r="U16" s="16"/>
      <c r="V16" s="16"/>
      <c r="W16" s="16"/>
    </row>
    <row r="17" ht="18.75" customHeight="1" spans="1:23">
      <c r="A17" s="8" t="s">
        <v>53</v>
      </c>
      <c r="B17" s="8" t="s">
        <v>176</v>
      </c>
      <c r="C17" s="9" t="s">
        <v>177</v>
      </c>
      <c r="D17" s="8" t="s">
        <v>76</v>
      </c>
      <c r="E17" s="8" t="s">
        <v>77</v>
      </c>
      <c r="F17" s="8" t="s">
        <v>178</v>
      </c>
      <c r="G17" s="8" t="s">
        <v>179</v>
      </c>
      <c r="H17" s="16">
        <f>10000*7.42</f>
        <v>74200</v>
      </c>
      <c r="I17" s="16">
        <f>10000*7.42</f>
        <v>74200</v>
      </c>
      <c r="J17" s="16"/>
      <c r="K17" s="16"/>
      <c r="L17" s="16">
        <f>10000*7.42</f>
        <v>74200</v>
      </c>
      <c r="M17" s="16"/>
      <c r="N17" s="16"/>
      <c r="O17" s="16"/>
      <c r="P17" s="23"/>
      <c r="Q17" s="16"/>
      <c r="R17" s="16"/>
      <c r="S17" s="16"/>
      <c r="T17" s="16"/>
      <c r="U17" s="16"/>
      <c r="V17" s="16"/>
      <c r="W17" s="16"/>
    </row>
    <row r="18" ht="18.75" customHeight="1" spans="1:23">
      <c r="A18" s="8" t="s">
        <v>53</v>
      </c>
      <c r="B18" s="8" t="s">
        <v>180</v>
      </c>
      <c r="C18" s="9" t="s">
        <v>181</v>
      </c>
      <c r="D18" s="8" t="s">
        <v>76</v>
      </c>
      <c r="E18" s="8" t="s">
        <v>77</v>
      </c>
      <c r="F18" s="8" t="s">
        <v>165</v>
      </c>
      <c r="G18" s="8" t="s">
        <v>166</v>
      </c>
      <c r="H18" s="16">
        <f>10000*63.6</f>
        <v>636000</v>
      </c>
      <c r="I18" s="16">
        <f>10000*63.6</f>
        <v>636000</v>
      </c>
      <c r="J18" s="16"/>
      <c r="K18" s="16"/>
      <c r="L18" s="16">
        <f>10000*63.6</f>
        <v>636000</v>
      </c>
      <c r="M18" s="16"/>
      <c r="N18" s="16"/>
      <c r="O18" s="16"/>
      <c r="P18" s="23"/>
      <c r="Q18" s="16"/>
      <c r="R18" s="16"/>
      <c r="S18" s="16"/>
      <c r="T18" s="16"/>
      <c r="U18" s="16"/>
      <c r="V18" s="16"/>
      <c r="W18" s="16"/>
    </row>
    <row r="19" ht="18.75" customHeight="1" spans="1:23">
      <c r="A19" s="8" t="s">
        <v>53</v>
      </c>
      <c r="B19" s="8" t="s">
        <v>180</v>
      </c>
      <c r="C19" s="9" t="s">
        <v>181</v>
      </c>
      <c r="D19" s="8" t="s">
        <v>76</v>
      </c>
      <c r="E19" s="8" t="s">
        <v>77</v>
      </c>
      <c r="F19" s="8" t="s">
        <v>165</v>
      </c>
      <c r="G19" s="8" t="s">
        <v>166</v>
      </c>
      <c r="H19" s="16">
        <f>10000*127.2</f>
        <v>1272000</v>
      </c>
      <c r="I19" s="16">
        <f>10000*127.2</f>
        <v>1272000</v>
      </c>
      <c r="J19" s="16"/>
      <c r="K19" s="16"/>
      <c r="L19" s="16">
        <f>10000*127.2</f>
        <v>1272000</v>
      </c>
      <c r="M19" s="16"/>
      <c r="N19" s="16"/>
      <c r="O19" s="16"/>
      <c r="P19" s="23"/>
      <c r="Q19" s="16"/>
      <c r="R19" s="16"/>
      <c r="S19" s="16"/>
      <c r="T19" s="16"/>
      <c r="U19" s="16"/>
      <c r="V19" s="16"/>
      <c r="W19" s="16"/>
    </row>
    <row r="20" ht="18.75" customHeight="1" spans="1:23">
      <c r="A20" s="8" t="s">
        <v>53</v>
      </c>
      <c r="B20" s="8" t="s">
        <v>182</v>
      </c>
      <c r="C20" s="9" t="s">
        <v>183</v>
      </c>
      <c r="D20" s="8" t="s">
        <v>90</v>
      </c>
      <c r="E20" s="8" t="s">
        <v>91</v>
      </c>
      <c r="F20" s="8" t="s">
        <v>184</v>
      </c>
      <c r="G20" s="8" t="s">
        <v>185</v>
      </c>
      <c r="H20" s="16">
        <f>10000*2.1</f>
        <v>21000</v>
      </c>
      <c r="I20" s="16">
        <f>10000*2.1</f>
        <v>21000</v>
      </c>
      <c r="J20" s="16"/>
      <c r="K20" s="16"/>
      <c r="L20" s="16">
        <f>10000*2.1</f>
        <v>21000</v>
      </c>
      <c r="M20" s="16"/>
      <c r="N20" s="16"/>
      <c r="O20" s="16"/>
      <c r="P20" s="23"/>
      <c r="Q20" s="16"/>
      <c r="R20" s="16"/>
      <c r="S20" s="16"/>
      <c r="T20" s="16"/>
      <c r="U20" s="16"/>
      <c r="V20" s="16"/>
      <c r="W20" s="16"/>
    </row>
    <row r="21" ht="18.75" customHeight="1" spans="1:23">
      <c r="A21" s="8" t="s">
        <v>53</v>
      </c>
      <c r="B21" s="8" t="s">
        <v>186</v>
      </c>
      <c r="C21" s="9" t="s">
        <v>187</v>
      </c>
      <c r="D21" s="8" t="s">
        <v>76</v>
      </c>
      <c r="E21" s="8" t="s">
        <v>77</v>
      </c>
      <c r="F21" s="8" t="s">
        <v>188</v>
      </c>
      <c r="G21" s="8" t="s">
        <v>189</v>
      </c>
      <c r="H21" s="16">
        <f>10000*10.191785</f>
        <v>101917.85</v>
      </c>
      <c r="I21" s="16">
        <f>10000*10.191785</f>
        <v>101917.85</v>
      </c>
      <c r="J21" s="16"/>
      <c r="K21" s="16"/>
      <c r="L21" s="16">
        <f>10000*10.191785</f>
        <v>101917.85</v>
      </c>
      <c r="M21" s="16"/>
      <c r="N21" s="16"/>
      <c r="O21" s="16"/>
      <c r="P21" s="23"/>
      <c r="Q21" s="16"/>
      <c r="R21" s="16"/>
      <c r="S21" s="16"/>
      <c r="T21" s="16"/>
      <c r="U21" s="16"/>
      <c r="V21" s="16"/>
      <c r="W21" s="16"/>
    </row>
    <row r="22" ht="18.75" customHeight="1" spans="1:23">
      <c r="A22" s="8" t="s">
        <v>53</v>
      </c>
      <c r="B22" s="8" t="s">
        <v>186</v>
      </c>
      <c r="C22" s="9" t="s">
        <v>187</v>
      </c>
      <c r="D22" s="8" t="s">
        <v>92</v>
      </c>
      <c r="E22" s="8" t="s">
        <v>93</v>
      </c>
      <c r="F22" s="8" t="s">
        <v>190</v>
      </c>
      <c r="G22" s="8" t="s">
        <v>191</v>
      </c>
      <c r="H22" s="16">
        <f>10000*291.193848</f>
        <v>2911938.48</v>
      </c>
      <c r="I22" s="16">
        <f>10000*291.193848</f>
        <v>2911938.48</v>
      </c>
      <c r="J22" s="16"/>
      <c r="K22" s="16"/>
      <c r="L22" s="16">
        <f>10000*291.193848</f>
        <v>2911938.48</v>
      </c>
      <c r="M22" s="16"/>
      <c r="N22" s="16"/>
      <c r="O22" s="16"/>
      <c r="P22" s="23"/>
      <c r="Q22" s="16"/>
      <c r="R22" s="16"/>
      <c r="S22" s="16"/>
      <c r="T22" s="16"/>
      <c r="U22" s="16"/>
      <c r="V22" s="16"/>
      <c r="W22" s="16"/>
    </row>
    <row r="23" ht="18.75" customHeight="1" spans="1:23">
      <c r="A23" s="8" t="s">
        <v>53</v>
      </c>
      <c r="B23" s="8" t="s">
        <v>186</v>
      </c>
      <c r="C23" s="9" t="s">
        <v>187</v>
      </c>
      <c r="D23" s="8" t="s">
        <v>102</v>
      </c>
      <c r="E23" s="8" t="s">
        <v>103</v>
      </c>
      <c r="F23" s="8" t="s">
        <v>169</v>
      </c>
      <c r="G23" s="8" t="s">
        <v>170</v>
      </c>
      <c r="H23" s="16">
        <f>10000*120.845447</f>
        <v>1208454.47</v>
      </c>
      <c r="I23" s="16">
        <f>10000*120.845447</f>
        <v>1208454.47</v>
      </c>
      <c r="J23" s="16"/>
      <c r="K23" s="16"/>
      <c r="L23" s="16">
        <f>10000*120.845447</f>
        <v>1208454.47</v>
      </c>
      <c r="M23" s="16"/>
      <c r="N23" s="16"/>
      <c r="O23" s="16"/>
      <c r="P23" s="23"/>
      <c r="Q23" s="16"/>
      <c r="R23" s="16"/>
      <c r="S23" s="16"/>
      <c r="T23" s="16"/>
      <c r="U23" s="16"/>
      <c r="V23" s="16"/>
      <c r="W23" s="16"/>
    </row>
    <row r="24" ht="18.75" customHeight="1" spans="1:23">
      <c r="A24" s="8" t="s">
        <v>53</v>
      </c>
      <c r="B24" s="8" t="s">
        <v>186</v>
      </c>
      <c r="C24" s="9" t="s">
        <v>187</v>
      </c>
      <c r="D24" s="8" t="s">
        <v>104</v>
      </c>
      <c r="E24" s="8" t="s">
        <v>105</v>
      </c>
      <c r="F24" s="8" t="s">
        <v>192</v>
      </c>
      <c r="G24" s="8" t="s">
        <v>193</v>
      </c>
      <c r="H24" s="16">
        <f>10000*81.825156</f>
        <v>818251.56</v>
      </c>
      <c r="I24" s="16">
        <f>10000*81.825156</f>
        <v>818251.56</v>
      </c>
      <c r="J24" s="16"/>
      <c r="K24" s="16"/>
      <c r="L24" s="16">
        <f>10000*81.825156</f>
        <v>818251.56</v>
      </c>
      <c r="M24" s="16"/>
      <c r="N24" s="16"/>
      <c r="O24" s="16"/>
      <c r="P24" s="23"/>
      <c r="Q24" s="16"/>
      <c r="R24" s="16"/>
      <c r="S24" s="16"/>
      <c r="T24" s="16"/>
      <c r="U24" s="16"/>
      <c r="V24" s="16"/>
      <c r="W24" s="16"/>
    </row>
    <row r="25" ht="18.75" customHeight="1" spans="1:23">
      <c r="A25" s="8" t="s">
        <v>53</v>
      </c>
      <c r="B25" s="8" t="s">
        <v>186</v>
      </c>
      <c r="C25" s="9" t="s">
        <v>187</v>
      </c>
      <c r="D25" s="8" t="s">
        <v>106</v>
      </c>
      <c r="E25" s="8" t="s">
        <v>107</v>
      </c>
      <c r="F25" s="8" t="s">
        <v>188</v>
      </c>
      <c r="G25" s="8" t="s">
        <v>189</v>
      </c>
      <c r="H25" s="16">
        <f>10000*5.823877</f>
        <v>58238.77</v>
      </c>
      <c r="I25" s="16">
        <f>10000*5.823877</f>
        <v>58238.77</v>
      </c>
      <c r="J25" s="16"/>
      <c r="K25" s="16"/>
      <c r="L25" s="16">
        <f>10000*5.823877</f>
        <v>58238.77</v>
      </c>
      <c r="M25" s="16"/>
      <c r="N25" s="16"/>
      <c r="O25" s="16"/>
      <c r="P25" s="23"/>
      <c r="Q25" s="16"/>
      <c r="R25" s="16"/>
      <c r="S25" s="16"/>
      <c r="T25" s="16"/>
      <c r="U25" s="16"/>
      <c r="V25" s="16"/>
      <c r="W25" s="16"/>
    </row>
    <row r="26" ht="18.75" customHeight="1" spans="1:23">
      <c r="A26" s="11" t="s">
        <v>31</v>
      </c>
      <c r="B26" s="11"/>
      <c r="C26" s="11"/>
      <c r="D26" s="11"/>
      <c r="E26" s="11"/>
      <c r="F26" s="11"/>
      <c r="G26" s="11"/>
      <c r="H26" s="16">
        <f>10000*2198.046113</f>
        <v>21980461.13</v>
      </c>
      <c r="I26" s="16">
        <f>10000*2198.046113</f>
        <v>21980461.13</v>
      </c>
      <c r="J26" s="16"/>
      <c r="K26" s="16"/>
      <c r="L26" s="16">
        <f>10000*2198.046113</f>
        <v>21980461.13</v>
      </c>
      <c r="M26" s="16"/>
      <c r="N26" s="16"/>
      <c r="O26" s="16"/>
      <c r="P26" s="16"/>
      <c r="Q26" s="16"/>
      <c r="R26" s="16"/>
      <c r="S26" s="16"/>
      <c r="T26" s="16"/>
      <c r="U26" s="16"/>
      <c r="V26" s="16"/>
      <c r="W26" s="16"/>
    </row>
  </sheetData>
  <mergeCells count="30">
    <mergeCell ref="A2:W2"/>
    <mergeCell ref="A3:G3"/>
    <mergeCell ref="I4:W4"/>
    <mergeCell ref="I5:M5"/>
    <mergeCell ref="N5:P5"/>
    <mergeCell ref="R5:W5"/>
    <mergeCell ref="A26:G26"/>
    <mergeCell ref="A4:A7"/>
    <mergeCell ref="B4:B7"/>
    <mergeCell ref="C4:C7"/>
    <mergeCell ref="D4:D7"/>
    <mergeCell ref="E4:E7"/>
    <mergeCell ref="F4:F7"/>
    <mergeCell ref="G4:G7"/>
    <mergeCell ref="H4: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41"/>
  <sheetViews>
    <sheetView showZeros="0" topLeftCell="E1" workbookViewId="0">
      <selection activeCell="K44" sqref="K44"/>
    </sheetView>
  </sheetViews>
  <sheetFormatPr defaultColWidth="8.85" defaultRowHeight="15" customHeight="1"/>
  <cols>
    <col min="1" max="8" width="28.575" customWidth="1"/>
    <col min="9" max="23" width="14.2833333333333" customWidth="1"/>
  </cols>
  <sheetData>
    <row r="1" s="102" customFormat="1" ht="18.75" customHeight="1" spans="1:23">
      <c r="A1" s="1"/>
      <c r="B1" s="1"/>
      <c r="C1" s="1"/>
      <c r="D1" s="1"/>
      <c r="E1" s="1"/>
      <c r="F1" s="1"/>
      <c r="G1" s="1"/>
      <c r="H1" s="1"/>
      <c r="I1" s="1"/>
      <c r="J1" s="1"/>
      <c r="K1" s="1"/>
      <c r="L1" s="1"/>
      <c r="M1" s="1"/>
      <c r="N1" s="2"/>
      <c r="O1" s="2"/>
      <c r="P1" s="2"/>
      <c r="Q1" s="2"/>
      <c r="R1" s="2"/>
      <c r="S1" s="2"/>
      <c r="T1" s="2"/>
      <c r="U1" s="2"/>
      <c r="V1" s="2"/>
      <c r="W1" s="2" t="s">
        <v>194</v>
      </c>
    </row>
    <row r="2" s="102" customFormat="1" ht="45" customHeight="1" spans="1:23">
      <c r="A2" s="3" t="s">
        <v>195</v>
      </c>
      <c r="B2" s="3"/>
      <c r="C2" s="3"/>
      <c r="D2" s="3"/>
      <c r="E2" s="3"/>
      <c r="F2" s="3"/>
      <c r="G2" s="3"/>
      <c r="H2" s="3"/>
      <c r="I2" s="3"/>
      <c r="J2" s="3"/>
      <c r="K2" s="3"/>
      <c r="L2" s="3"/>
      <c r="M2" s="3"/>
      <c r="N2" s="103"/>
      <c r="O2" s="103"/>
      <c r="P2" s="103"/>
      <c r="Q2" s="103"/>
      <c r="R2" s="103"/>
      <c r="S2" s="103"/>
      <c r="T2" s="103"/>
      <c r="U2" s="103"/>
      <c r="V2" s="103"/>
      <c r="W2" s="103"/>
    </row>
    <row r="3" s="102" customFormat="1" ht="18.75" customHeight="1" spans="1:23">
      <c r="A3" s="4" t="str">
        <f>"单位名称："&amp;"新平彝族傣族自治县扬武镇小学"</f>
        <v>单位名称：新平彝族傣族自治县扬武镇小学</v>
      </c>
      <c r="B3" s="4"/>
      <c r="C3" s="4"/>
      <c r="D3" s="4"/>
      <c r="E3" s="4"/>
      <c r="F3" s="4"/>
      <c r="G3" s="4"/>
      <c r="H3" s="4"/>
      <c r="I3" s="104"/>
      <c r="J3" s="104"/>
      <c r="K3" s="104"/>
      <c r="L3" s="104"/>
      <c r="M3" s="104"/>
      <c r="N3" s="5"/>
      <c r="O3" s="5"/>
      <c r="P3" s="5"/>
      <c r="Q3" s="5"/>
      <c r="R3" s="5"/>
      <c r="S3" s="5"/>
      <c r="T3" s="5"/>
      <c r="U3" s="5"/>
      <c r="V3" s="5"/>
      <c r="W3" s="5" t="s">
        <v>28</v>
      </c>
    </row>
    <row r="4" s="102" customFormat="1" ht="18.75" customHeight="1" spans="1:23">
      <c r="A4" s="12" t="s">
        <v>196</v>
      </c>
      <c r="B4" s="12" t="s">
        <v>144</v>
      </c>
      <c r="C4" s="12" t="s">
        <v>145</v>
      </c>
      <c r="D4" s="12" t="s">
        <v>197</v>
      </c>
      <c r="E4" s="12" t="s">
        <v>146</v>
      </c>
      <c r="F4" s="12" t="s">
        <v>147</v>
      </c>
      <c r="G4" s="12" t="s">
        <v>148</v>
      </c>
      <c r="H4" s="12" t="s">
        <v>149</v>
      </c>
      <c r="I4" s="95" t="s">
        <v>31</v>
      </c>
      <c r="J4" s="95" t="s">
        <v>198</v>
      </c>
      <c r="K4" s="12"/>
      <c r="L4" s="12"/>
      <c r="M4" s="12"/>
      <c r="N4" s="12" t="s">
        <v>151</v>
      </c>
      <c r="O4" s="12"/>
      <c r="P4" s="12"/>
      <c r="Q4" s="12" t="s">
        <v>37</v>
      </c>
      <c r="R4" s="12" t="s">
        <v>59</v>
      </c>
      <c r="S4" s="12"/>
      <c r="T4" s="12"/>
      <c r="U4" s="12"/>
      <c r="V4" s="12"/>
      <c r="W4" s="12"/>
    </row>
    <row r="5" s="102" customFormat="1" ht="18.75" customHeight="1" spans="1:23">
      <c r="A5" s="12"/>
      <c r="B5" s="12"/>
      <c r="C5" s="12"/>
      <c r="D5" s="12"/>
      <c r="E5" s="12"/>
      <c r="F5" s="12"/>
      <c r="G5" s="12"/>
      <c r="H5" s="12"/>
      <c r="I5" s="95" t="s">
        <v>152</v>
      </c>
      <c r="J5" s="95" t="s">
        <v>34</v>
      </c>
      <c r="K5" s="12"/>
      <c r="L5" s="12" t="s">
        <v>35</v>
      </c>
      <c r="M5" s="12" t="s">
        <v>36</v>
      </c>
      <c r="N5" s="12" t="s">
        <v>34</v>
      </c>
      <c r="O5" s="12" t="s">
        <v>35</v>
      </c>
      <c r="P5" s="12" t="s">
        <v>36</v>
      </c>
      <c r="Q5" s="12" t="s">
        <v>37</v>
      </c>
      <c r="R5" s="12" t="s">
        <v>33</v>
      </c>
      <c r="S5" s="12" t="s">
        <v>40</v>
      </c>
      <c r="T5" s="12" t="s">
        <v>41</v>
      </c>
      <c r="U5" s="12" t="s">
        <v>42</v>
      </c>
      <c r="V5" s="12" t="s">
        <v>43</v>
      </c>
      <c r="W5" s="12" t="s">
        <v>44</v>
      </c>
    </row>
    <row r="6" s="102" customFormat="1" ht="18.75" customHeight="1" spans="1:23">
      <c r="A6" s="12"/>
      <c r="B6" s="12"/>
      <c r="C6" s="12"/>
      <c r="D6" s="12"/>
      <c r="E6" s="12"/>
      <c r="F6" s="12"/>
      <c r="G6" s="12"/>
      <c r="H6" s="12"/>
      <c r="I6" s="95"/>
      <c r="J6" s="95" t="s">
        <v>34</v>
      </c>
      <c r="K6" s="12"/>
      <c r="L6" s="12" t="s">
        <v>35</v>
      </c>
      <c r="M6" s="12" t="s">
        <v>36</v>
      </c>
      <c r="N6" s="12" t="s">
        <v>34</v>
      </c>
      <c r="O6" s="12" t="s">
        <v>35</v>
      </c>
      <c r="P6" s="12" t="s">
        <v>36</v>
      </c>
      <c r="Q6" s="12"/>
      <c r="R6" s="12" t="s">
        <v>33</v>
      </c>
      <c r="S6" s="12" t="s">
        <v>40</v>
      </c>
      <c r="T6" s="12" t="s">
        <v>41</v>
      </c>
      <c r="U6" s="12" t="s">
        <v>42</v>
      </c>
      <c r="V6" s="12" t="s">
        <v>43</v>
      </c>
      <c r="W6" s="12" t="s">
        <v>44</v>
      </c>
    </row>
    <row r="7" s="102" customFormat="1" ht="22.65" customHeight="1" spans="1:23">
      <c r="A7" s="12"/>
      <c r="B7" s="12"/>
      <c r="C7" s="12"/>
      <c r="D7" s="12"/>
      <c r="E7" s="12"/>
      <c r="F7" s="12"/>
      <c r="G7" s="12"/>
      <c r="H7" s="12"/>
      <c r="I7" s="95"/>
      <c r="J7" s="95" t="s">
        <v>33</v>
      </c>
      <c r="K7" s="12" t="s">
        <v>199</v>
      </c>
      <c r="L7" s="12"/>
      <c r="M7" s="12"/>
      <c r="N7" s="12"/>
      <c r="O7" s="12"/>
      <c r="P7" s="12"/>
      <c r="Q7" s="12"/>
      <c r="R7" s="12"/>
      <c r="S7" s="12"/>
      <c r="T7" s="12"/>
      <c r="U7" s="12"/>
      <c r="V7" s="12"/>
      <c r="W7" s="12"/>
    </row>
    <row r="8" s="102" customFormat="1" ht="18.75" customHeight="1" spans="1:23">
      <c r="A8" s="13" t="s">
        <v>45</v>
      </c>
      <c r="B8" s="13">
        <v>2</v>
      </c>
      <c r="C8" s="13">
        <v>3</v>
      </c>
      <c r="D8" s="13">
        <v>4</v>
      </c>
      <c r="E8" s="13">
        <v>5</v>
      </c>
      <c r="F8" s="13">
        <v>6</v>
      </c>
      <c r="G8" s="13">
        <v>7</v>
      </c>
      <c r="H8" s="13">
        <v>8</v>
      </c>
      <c r="I8" s="13">
        <v>9</v>
      </c>
      <c r="J8" s="13">
        <v>10</v>
      </c>
      <c r="K8" s="13">
        <v>11</v>
      </c>
      <c r="L8" s="13">
        <v>12</v>
      </c>
      <c r="M8" s="13">
        <v>13</v>
      </c>
      <c r="N8" s="13">
        <v>14</v>
      </c>
      <c r="O8" s="13">
        <v>15</v>
      </c>
      <c r="P8" s="13">
        <v>16</v>
      </c>
      <c r="Q8" s="13">
        <v>17</v>
      </c>
      <c r="R8" s="13">
        <v>18</v>
      </c>
      <c r="S8" s="13">
        <v>19</v>
      </c>
      <c r="T8" s="13">
        <v>20</v>
      </c>
      <c r="U8" s="13">
        <v>21</v>
      </c>
      <c r="V8" s="13">
        <v>22</v>
      </c>
      <c r="W8" s="13">
        <v>23</v>
      </c>
    </row>
    <row r="9" s="102" customFormat="1" ht="13.5" spans="1:23">
      <c r="A9" s="8"/>
      <c r="B9" s="8"/>
      <c r="C9" s="9" t="s">
        <v>200</v>
      </c>
      <c r="D9" s="8"/>
      <c r="E9" s="8"/>
      <c r="F9" s="8"/>
      <c r="G9" s="8"/>
      <c r="H9" s="8"/>
      <c r="I9" s="10">
        <f>10000*21.42</f>
        <v>214200</v>
      </c>
      <c r="J9" s="10">
        <f>K9</f>
        <v>214200</v>
      </c>
      <c r="K9" s="10">
        <f>10000*21.42</f>
        <v>214200</v>
      </c>
      <c r="L9" s="10"/>
      <c r="M9" s="10"/>
      <c r="N9" s="10"/>
      <c r="O9" s="10"/>
      <c r="P9" s="10"/>
      <c r="Q9" s="10"/>
      <c r="R9" s="10"/>
      <c r="S9" s="10"/>
      <c r="T9" s="10"/>
      <c r="U9" s="10"/>
      <c r="V9" s="10"/>
      <c r="W9" s="10"/>
    </row>
    <row r="10" s="102" customFormat="1" ht="13.5" spans="1:23">
      <c r="A10" s="8" t="s">
        <v>201</v>
      </c>
      <c r="B10" s="8" t="s">
        <v>202</v>
      </c>
      <c r="C10" s="9" t="s">
        <v>200</v>
      </c>
      <c r="D10" s="8" t="s">
        <v>53</v>
      </c>
      <c r="E10" s="8" t="s">
        <v>84</v>
      </c>
      <c r="F10" s="8" t="s">
        <v>85</v>
      </c>
      <c r="G10" s="8" t="s">
        <v>203</v>
      </c>
      <c r="H10" s="8" t="s">
        <v>204</v>
      </c>
      <c r="I10" s="10">
        <f>10000*21.42</f>
        <v>214200</v>
      </c>
      <c r="J10" s="10">
        <f t="shared" ref="J10:J40" si="0">K10</f>
        <v>214200</v>
      </c>
      <c r="K10" s="10">
        <f>10000*21.42</f>
        <v>214200</v>
      </c>
      <c r="L10" s="10"/>
      <c r="M10" s="10"/>
      <c r="N10" s="10"/>
      <c r="O10" s="10"/>
      <c r="P10" s="10"/>
      <c r="Q10" s="10"/>
      <c r="R10" s="10"/>
      <c r="S10" s="10"/>
      <c r="T10" s="10"/>
      <c r="U10" s="10"/>
      <c r="V10" s="10"/>
      <c r="W10" s="10"/>
    </row>
    <row r="11" s="102" customFormat="1" ht="13.5" spans="1:23">
      <c r="A11" s="23"/>
      <c r="B11" s="23"/>
      <c r="C11" s="9" t="s">
        <v>205</v>
      </c>
      <c r="D11" s="23"/>
      <c r="E11" s="23"/>
      <c r="F11" s="23"/>
      <c r="G11" s="23"/>
      <c r="H11" s="23"/>
      <c r="I11" s="10">
        <f>10000*7.22436</f>
        <v>72243.6</v>
      </c>
      <c r="J11" s="10">
        <f t="shared" si="0"/>
        <v>72243.6</v>
      </c>
      <c r="K11" s="10">
        <f>10000*7.22436</f>
        <v>72243.6</v>
      </c>
      <c r="L11" s="10"/>
      <c r="M11" s="10"/>
      <c r="N11" s="10"/>
      <c r="O11" s="10"/>
      <c r="P11" s="23"/>
      <c r="Q11" s="10"/>
      <c r="R11" s="10"/>
      <c r="S11" s="10"/>
      <c r="T11" s="10"/>
      <c r="U11" s="10"/>
      <c r="V11" s="10"/>
      <c r="W11" s="10"/>
    </row>
    <row r="12" s="102" customFormat="1" ht="13.5" spans="1:23">
      <c r="A12" s="8" t="s">
        <v>206</v>
      </c>
      <c r="B12" s="8" t="s">
        <v>207</v>
      </c>
      <c r="C12" s="9" t="s">
        <v>205</v>
      </c>
      <c r="D12" s="8" t="s">
        <v>53</v>
      </c>
      <c r="E12" s="8" t="s">
        <v>96</v>
      </c>
      <c r="F12" s="8" t="s">
        <v>97</v>
      </c>
      <c r="G12" s="8" t="s">
        <v>208</v>
      </c>
      <c r="H12" s="8" t="s">
        <v>209</v>
      </c>
      <c r="I12" s="10">
        <f>10000*0.91476</f>
        <v>9147.6</v>
      </c>
      <c r="J12" s="10">
        <f t="shared" si="0"/>
        <v>9147.6</v>
      </c>
      <c r="K12" s="10">
        <f>10000*0.91476</f>
        <v>9147.6</v>
      </c>
      <c r="L12" s="10"/>
      <c r="M12" s="10"/>
      <c r="N12" s="10"/>
      <c r="O12" s="10"/>
      <c r="P12" s="23"/>
      <c r="Q12" s="10"/>
      <c r="R12" s="10"/>
      <c r="S12" s="10"/>
      <c r="T12" s="10"/>
      <c r="U12" s="10"/>
      <c r="V12" s="10"/>
      <c r="W12" s="10"/>
    </row>
    <row r="13" s="102" customFormat="1" ht="13.5" spans="1:23">
      <c r="A13" s="8" t="s">
        <v>206</v>
      </c>
      <c r="B13" s="8" t="s">
        <v>207</v>
      </c>
      <c r="C13" s="9" t="s">
        <v>205</v>
      </c>
      <c r="D13" s="8" t="s">
        <v>53</v>
      </c>
      <c r="E13" s="8" t="s">
        <v>96</v>
      </c>
      <c r="F13" s="8" t="s">
        <v>97</v>
      </c>
      <c r="G13" s="8" t="s">
        <v>208</v>
      </c>
      <c r="H13" s="8" t="s">
        <v>209</v>
      </c>
      <c r="I13" s="10">
        <f>10000*6.3096</f>
        <v>63096</v>
      </c>
      <c r="J13" s="10">
        <f t="shared" si="0"/>
        <v>63096</v>
      </c>
      <c r="K13" s="10">
        <f>10000*6.3096</f>
        <v>63096</v>
      </c>
      <c r="L13" s="10"/>
      <c r="M13" s="10"/>
      <c r="N13" s="10"/>
      <c r="O13" s="10"/>
      <c r="P13" s="23"/>
      <c r="Q13" s="10"/>
      <c r="R13" s="10"/>
      <c r="S13" s="10"/>
      <c r="T13" s="10"/>
      <c r="U13" s="10"/>
      <c r="V13" s="10"/>
      <c r="W13" s="10"/>
    </row>
    <row r="14" s="102" customFormat="1" ht="13.5" spans="1:23">
      <c r="A14" s="23"/>
      <c r="B14" s="23"/>
      <c r="C14" s="9" t="s">
        <v>210</v>
      </c>
      <c r="D14" s="23"/>
      <c r="E14" s="23"/>
      <c r="F14" s="23"/>
      <c r="G14" s="23"/>
      <c r="H14" s="23"/>
      <c r="I14" s="10">
        <f>10000*27.13</f>
        <v>271300</v>
      </c>
      <c r="J14" s="10">
        <f t="shared" si="0"/>
        <v>271300</v>
      </c>
      <c r="K14" s="10">
        <f>10000*27.13</f>
        <v>271300</v>
      </c>
      <c r="L14" s="10"/>
      <c r="M14" s="10"/>
      <c r="N14" s="10"/>
      <c r="O14" s="10"/>
      <c r="P14" s="23"/>
      <c r="Q14" s="10"/>
      <c r="R14" s="10"/>
      <c r="S14" s="10"/>
      <c r="T14" s="10"/>
      <c r="U14" s="10"/>
      <c r="V14" s="10"/>
      <c r="W14" s="10"/>
    </row>
    <row r="15" s="102" customFormat="1" ht="13.5" spans="1:23">
      <c r="A15" s="8" t="s">
        <v>206</v>
      </c>
      <c r="B15" s="8" t="s">
        <v>211</v>
      </c>
      <c r="C15" s="9" t="s">
        <v>210</v>
      </c>
      <c r="D15" s="8" t="s">
        <v>53</v>
      </c>
      <c r="E15" s="8" t="s">
        <v>76</v>
      </c>
      <c r="F15" s="8" t="s">
        <v>77</v>
      </c>
      <c r="G15" s="8" t="s">
        <v>212</v>
      </c>
      <c r="H15" s="8" t="s">
        <v>213</v>
      </c>
      <c r="I15" s="10">
        <f>10000*27.13</f>
        <v>271300</v>
      </c>
      <c r="J15" s="10">
        <f t="shared" si="0"/>
        <v>271300</v>
      </c>
      <c r="K15" s="10">
        <f>10000*27.13</f>
        <v>271300</v>
      </c>
      <c r="L15" s="10"/>
      <c r="M15" s="10"/>
      <c r="N15" s="10"/>
      <c r="O15" s="10"/>
      <c r="P15" s="23"/>
      <c r="Q15" s="10"/>
      <c r="R15" s="10"/>
      <c r="S15" s="10"/>
      <c r="T15" s="10"/>
      <c r="U15" s="10"/>
      <c r="V15" s="10"/>
      <c r="W15" s="10"/>
    </row>
    <row r="16" s="102" customFormat="1" ht="13.5" spans="1:23">
      <c r="A16" s="23"/>
      <c r="B16" s="23"/>
      <c r="C16" s="9" t="s">
        <v>214</v>
      </c>
      <c r="D16" s="23"/>
      <c r="E16" s="23"/>
      <c r="F16" s="23"/>
      <c r="G16" s="23"/>
      <c r="H16" s="23"/>
      <c r="I16" s="10">
        <f>10000*12.12</f>
        <v>121200</v>
      </c>
      <c r="J16" s="10">
        <f t="shared" si="0"/>
        <v>121200</v>
      </c>
      <c r="K16" s="10">
        <f>10000*12.12</f>
        <v>121200</v>
      </c>
      <c r="L16" s="10"/>
      <c r="M16" s="10"/>
      <c r="N16" s="10"/>
      <c r="O16" s="10"/>
      <c r="P16" s="23"/>
      <c r="Q16" s="10"/>
      <c r="R16" s="10"/>
      <c r="S16" s="10"/>
      <c r="T16" s="10"/>
      <c r="U16" s="10"/>
      <c r="V16" s="10"/>
      <c r="W16" s="10"/>
    </row>
    <row r="17" s="102" customFormat="1" ht="13.5" spans="1:23">
      <c r="A17" s="8" t="s">
        <v>201</v>
      </c>
      <c r="B17" s="8" t="s">
        <v>215</v>
      </c>
      <c r="C17" s="9" t="s">
        <v>214</v>
      </c>
      <c r="D17" s="8" t="s">
        <v>53</v>
      </c>
      <c r="E17" s="8" t="s">
        <v>74</v>
      </c>
      <c r="F17" s="8" t="s">
        <v>75</v>
      </c>
      <c r="G17" s="8" t="s">
        <v>184</v>
      </c>
      <c r="H17" s="8" t="s">
        <v>185</v>
      </c>
      <c r="I17" s="10">
        <f>10000*4.72</f>
        <v>47200</v>
      </c>
      <c r="J17" s="10">
        <f t="shared" si="0"/>
        <v>47200</v>
      </c>
      <c r="K17" s="10">
        <f>10000*4.72</f>
        <v>47200</v>
      </c>
      <c r="L17" s="10"/>
      <c r="M17" s="10"/>
      <c r="N17" s="10"/>
      <c r="O17" s="10"/>
      <c r="P17" s="23"/>
      <c r="Q17" s="10"/>
      <c r="R17" s="10"/>
      <c r="S17" s="10"/>
      <c r="T17" s="10"/>
      <c r="U17" s="10"/>
      <c r="V17" s="10"/>
      <c r="W17" s="10"/>
    </row>
    <row r="18" s="102" customFormat="1" ht="13.5" spans="1:23">
      <c r="A18" s="8" t="s">
        <v>201</v>
      </c>
      <c r="B18" s="8" t="s">
        <v>215</v>
      </c>
      <c r="C18" s="9" t="s">
        <v>214</v>
      </c>
      <c r="D18" s="8" t="s">
        <v>53</v>
      </c>
      <c r="E18" s="8" t="s">
        <v>74</v>
      </c>
      <c r="F18" s="8" t="s">
        <v>75</v>
      </c>
      <c r="G18" s="8" t="s">
        <v>216</v>
      </c>
      <c r="H18" s="8" t="s">
        <v>217</v>
      </c>
      <c r="I18" s="10">
        <f>10000*0.8</f>
        <v>8000</v>
      </c>
      <c r="J18" s="10">
        <f t="shared" si="0"/>
        <v>8000</v>
      </c>
      <c r="K18" s="10">
        <f>10000*0.8</f>
        <v>8000</v>
      </c>
      <c r="L18" s="10"/>
      <c r="M18" s="10"/>
      <c r="N18" s="10"/>
      <c r="O18" s="10"/>
      <c r="P18" s="23"/>
      <c r="Q18" s="10"/>
      <c r="R18" s="10"/>
      <c r="S18" s="10"/>
      <c r="T18" s="10"/>
      <c r="U18" s="10"/>
      <c r="V18" s="10"/>
      <c r="W18" s="10"/>
    </row>
    <row r="19" s="102" customFormat="1" ht="13.5" spans="1:23">
      <c r="A19" s="8" t="s">
        <v>201</v>
      </c>
      <c r="B19" s="8" t="s">
        <v>215</v>
      </c>
      <c r="C19" s="9" t="s">
        <v>214</v>
      </c>
      <c r="D19" s="8" t="s">
        <v>53</v>
      </c>
      <c r="E19" s="8" t="s">
        <v>74</v>
      </c>
      <c r="F19" s="8" t="s">
        <v>75</v>
      </c>
      <c r="G19" s="8" t="s">
        <v>218</v>
      </c>
      <c r="H19" s="8" t="s">
        <v>219</v>
      </c>
      <c r="I19" s="10">
        <f>10000*0.5</f>
        <v>5000</v>
      </c>
      <c r="J19" s="10">
        <f t="shared" si="0"/>
        <v>5000</v>
      </c>
      <c r="K19" s="10">
        <f>10000*0.5</f>
        <v>5000</v>
      </c>
      <c r="L19" s="10"/>
      <c r="M19" s="10"/>
      <c r="N19" s="10"/>
      <c r="O19" s="10"/>
      <c r="P19" s="23"/>
      <c r="Q19" s="10"/>
      <c r="R19" s="10"/>
      <c r="S19" s="10"/>
      <c r="T19" s="10"/>
      <c r="U19" s="10"/>
      <c r="V19" s="10"/>
      <c r="W19" s="10"/>
    </row>
    <row r="20" s="102" customFormat="1" ht="13.5" spans="1:23">
      <c r="A20" s="8" t="s">
        <v>201</v>
      </c>
      <c r="B20" s="8" t="s">
        <v>215</v>
      </c>
      <c r="C20" s="9" t="s">
        <v>214</v>
      </c>
      <c r="D20" s="8" t="s">
        <v>53</v>
      </c>
      <c r="E20" s="8" t="s">
        <v>74</v>
      </c>
      <c r="F20" s="8" t="s">
        <v>75</v>
      </c>
      <c r="G20" s="8" t="s">
        <v>220</v>
      </c>
      <c r="H20" s="8" t="s">
        <v>221</v>
      </c>
      <c r="I20" s="10">
        <f>10000*1.5</f>
        <v>15000</v>
      </c>
      <c r="J20" s="10">
        <f t="shared" si="0"/>
        <v>15000</v>
      </c>
      <c r="K20" s="10">
        <f>10000*1.5</f>
        <v>15000</v>
      </c>
      <c r="L20" s="10"/>
      <c r="M20" s="10"/>
      <c r="N20" s="10"/>
      <c r="O20" s="10"/>
      <c r="P20" s="23"/>
      <c r="Q20" s="10"/>
      <c r="R20" s="10"/>
      <c r="S20" s="10"/>
      <c r="T20" s="10"/>
      <c r="U20" s="10"/>
      <c r="V20" s="10"/>
      <c r="W20" s="10"/>
    </row>
    <row r="21" s="102" customFormat="1" ht="13.5" spans="1:23">
      <c r="A21" s="8" t="s">
        <v>201</v>
      </c>
      <c r="B21" s="8" t="s">
        <v>215</v>
      </c>
      <c r="C21" s="9" t="s">
        <v>214</v>
      </c>
      <c r="D21" s="8" t="s">
        <v>53</v>
      </c>
      <c r="E21" s="8" t="s">
        <v>74</v>
      </c>
      <c r="F21" s="8" t="s">
        <v>75</v>
      </c>
      <c r="G21" s="8" t="s">
        <v>222</v>
      </c>
      <c r="H21" s="8" t="s">
        <v>223</v>
      </c>
      <c r="I21" s="10">
        <f>10000*0.6</f>
        <v>6000</v>
      </c>
      <c r="J21" s="10">
        <f t="shared" si="0"/>
        <v>6000</v>
      </c>
      <c r="K21" s="10">
        <f>10000*0.6</f>
        <v>6000</v>
      </c>
      <c r="L21" s="10"/>
      <c r="M21" s="10"/>
      <c r="N21" s="10"/>
      <c r="O21" s="10"/>
      <c r="P21" s="23"/>
      <c r="Q21" s="10"/>
      <c r="R21" s="10"/>
      <c r="S21" s="10"/>
      <c r="T21" s="10"/>
      <c r="U21" s="10"/>
      <c r="V21" s="10"/>
      <c r="W21" s="10"/>
    </row>
    <row r="22" s="102" customFormat="1" ht="13.5" spans="1:23">
      <c r="A22" s="8" t="s">
        <v>201</v>
      </c>
      <c r="B22" s="8" t="s">
        <v>215</v>
      </c>
      <c r="C22" s="9" t="s">
        <v>214</v>
      </c>
      <c r="D22" s="8" t="s">
        <v>53</v>
      </c>
      <c r="E22" s="8" t="s">
        <v>74</v>
      </c>
      <c r="F22" s="8" t="s">
        <v>75</v>
      </c>
      <c r="G22" s="8" t="s">
        <v>224</v>
      </c>
      <c r="H22" s="8" t="s">
        <v>225</v>
      </c>
      <c r="I22" s="10">
        <f>10000*0.5</f>
        <v>5000</v>
      </c>
      <c r="J22" s="10">
        <f t="shared" si="0"/>
        <v>5000</v>
      </c>
      <c r="K22" s="10">
        <f>10000*0.5</f>
        <v>5000</v>
      </c>
      <c r="L22" s="10"/>
      <c r="M22" s="10"/>
      <c r="N22" s="10"/>
      <c r="O22" s="10"/>
      <c r="P22" s="23"/>
      <c r="Q22" s="10"/>
      <c r="R22" s="10"/>
      <c r="S22" s="10"/>
      <c r="T22" s="10"/>
      <c r="U22" s="10"/>
      <c r="V22" s="10"/>
      <c r="W22" s="10"/>
    </row>
    <row r="23" s="102" customFormat="1" ht="13.5" spans="1:23">
      <c r="A23" s="8" t="s">
        <v>201</v>
      </c>
      <c r="B23" s="8" t="s">
        <v>215</v>
      </c>
      <c r="C23" s="9" t="s">
        <v>214</v>
      </c>
      <c r="D23" s="8" t="s">
        <v>53</v>
      </c>
      <c r="E23" s="8" t="s">
        <v>74</v>
      </c>
      <c r="F23" s="8" t="s">
        <v>75</v>
      </c>
      <c r="G23" s="8" t="s">
        <v>226</v>
      </c>
      <c r="H23" s="8" t="s">
        <v>227</v>
      </c>
      <c r="I23" s="10">
        <f>10000*3</f>
        <v>30000</v>
      </c>
      <c r="J23" s="10">
        <f t="shared" si="0"/>
        <v>30000</v>
      </c>
      <c r="K23" s="10">
        <f>10000*3</f>
        <v>30000</v>
      </c>
      <c r="L23" s="10"/>
      <c r="M23" s="10"/>
      <c r="N23" s="10"/>
      <c r="O23" s="10"/>
      <c r="P23" s="23"/>
      <c r="Q23" s="10"/>
      <c r="R23" s="10"/>
      <c r="S23" s="10"/>
      <c r="T23" s="10"/>
      <c r="U23" s="10"/>
      <c r="V23" s="10"/>
      <c r="W23" s="10"/>
    </row>
    <row r="24" s="102" customFormat="1" ht="13.5" spans="1:23">
      <c r="A24" s="8" t="s">
        <v>201</v>
      </c>
      <c r="B24" s="8" t="s">
        <v>215</v>
      </c>
      <c r="C24" s="9" t="s">
        <v>214</v>
      </c>
      <c r="D24" s="8" t="s">
        <v>53</v>
      </c>
      <c r="E24" s="8" t="s">
        <v>74</v>
      </c>
      <c r="F24" s="8" t="s">
        <v>75</v>
      </c>
      <c r="G24" s="8" t="s">
        <v>228</v>
      </c>
      <c r="H24" s="8" t="s">
        <v>229</v>
      </c>
      <c r="I24" s="10">
        <f>10000*0.5</f>
        <v>5000</v>
      </c>
      <c r="J24" s="10">
        <f t="shared" si="0"/>
        <v>5000</v>
      </c>
      <c r="K24" s="10">
        <f>10000*0.5</f>
        <v>5000</v>
      </c>
      <c r="L24" s="10"/>
      <c r="M24" s="10"/>
      <c r="N24" s="10"/>
      <c r="O24" s="10"/>
      <c r="P24" s="23"/>
      <c r="Q24" s="10"/>
      <c r="R24" s="10"/>
      <c r="S24" s="10"/>
      <c r="T24" s="10"/>
      <c r="U24" s="10"/>
      <c r="V24" s="10"/>
      <c r="W24" s="10"/>
    </row>
    <row r="25" s="102" customFormat="1" ht="13.5" spans="1:23">
      <c r="A25" s="23"/>
      <c r="B25" s="23"/>
      <c r="C25" s="9" t="s">
        <v>230</v>
      </c>
      <c r="D25" s="23"/>
      <c r="E25" s="23"/>
      <c r="F25" s="23"/>
      <c r="G25" s="23"/>
      <c r="H25" s="23"/>
      <c r="I25" s="10">
        <f>J25+N25</f>
        <v>957312.5</v>
      </c>
      <c r="J25" s="10">
        <f t="shared" si="0"/>
        <v>957312.5</v>
      </c>
      <c r="K25" s="10">
        <v>957312.5</v>
      </c>
      <c r="L25" s="10"/>
      <c r="M25" s="10"/>
      <c r="N25" s="10"/>
      <c r="O25" s="10"/>
      <c r="P25" s="23"/>
      <c r="Q25" s="10"/>
      <c r="R25" s="10"/>
      <c r="S25" s="10"/>
      <c r="T25" s="10"/>
      <c r="U25" s="10"/>
      <c r="V25" s="10"/>
      <c r="W25" s="10"/>
    </row>
    <row r="26" s="102" customFormat="1" ht="13.5" spans="1:23">
      <c r="A26" s="8" t="s">
        <v>206</v>
      </c>
      <c r="B26" s="8" t="s">
        <v>231</v>
      </c>
      <c r="C26" s="9" t="s">
        <v>230</v>
      </c>
      <c r="D26" s="8" t="s">
        <v>53</v>
      </c>
      <c r="E26" s="8" t="s">
        <v>76</v>
      </c>
      <c r="F26" s="8" t="s">
        <v>77</v>
      </c>
      <c r="G26" s="8" t="s">
        <v>212</v>
      </c>
      <c r="H26" s="8" t="s">
        <v>213</v>
      </c>
      <c r="I26" s="10">
        <f>J26+N26</f>
        <v>957312.5</v>
      </c>
      <c r="J26" s="10">
        <f t="shared" si="0"/>
        <v>957312.5</v>
      </c>
      <c r="K26" s="10">
        <v>957312.5</v>
      </c>
      <c r="L26" s="10"/>
      <c r="M26" s="10"/>
      <c r="N26" s="10"/>
      <c r="O26" s="10"/>
      <c r="P26" s="23"/>
      <c r="Q26" s="10"/>
      <c r="R26" s="10"/>
      <c r="S26" s="10"/>
      <c r="T26" s="10"/>
      <c r="U26" s="10"/>
      <c r="V26" s="10"/>
      <c r="W26" s="10"/>
    </row>
    <row r="27" s="102" customFormat="1" ht="22.5" spans="1:23">
      <c r="A27" s="23"/>
      <c r="B27" s="23"/>
      <c r="C27" s="9" t="s">
        <v>232</v>
      </c>
      <c r="D27" s="23"/>
      <c r="E27" s="23"/>
      <c r="F27" s="23"/>
      <c r="G27" s="23"/>
      <c r="H27" s="23"/>
      <c r="I27" s="10">
        <f>J27+N27</f>
        <v>753833.45</v>
      </c>
      <c r="J27" s="10">
        <f t="shared" si="0"/>
        <v>753833.45</v>
      </c>
      <c r="K27" s="10">
        <v>753833.45</v>
      </c>
      <c r="L27" s="10"/>
      <c r="M27" s="10"/>
      <c r="N27" s="10"/>
      <c r="O27" s="10"/>
      <c r="P27" s="23"/>
      <c r="Q27" s="10"/>
      <c r="R27" s="10"/>
      <c r="S27" s="10"/>
      <c r="T27" s="10"/>
      <c r="U27" s="10"/>
      <c r="V27" s="10"/>
      <c r="W27" s="10"/>
    </row>
    <row r="28" s="102" customFormat="1" ht="22.5" spans="1:23">
      <c r="A28" s="8" t="s">
        <v>206</v>
      </c>
      <c r="B28" s="8" t="s">
        <v>233</v>
      </c>
      <c r="C28" s="9" t="s">
        <v>232</v>
      </c>
      <c r="D28" s="8" t="s">
        <v>53</v>
      </c>
      <c r="E28" s="8" t="s">
        <v>76</v>
      </c>
      <c r="F28" s="8" t="s">
        <v>77</v>
      </c>
      <c r="G28" s="8" t="s">
        <v>184</v>
      </c>
      <c r="H28" s="8" t="s">
        <v>185</v>
      </c>
      <c r="I28" s="10">
        <f>J28+N28</f>
        <v>334708.45</v>
      </c>
      <c r="J28" s="10">
        <f t="shared" si="0"/>
        <v>334708.45</v>
      </c>
      <c r="K28" s="10">
        <v>334708.45</v>
      </c>
      <c r="L28" s="10"/>
      <c r="M28" s="10"/>
      <c r="N28" s="10"/>
      <c r="O28" s="10"/>
      <c r="P28" s="23"/>
      <c r="Q28" s="10"/>
      <c r="R28" s="10"/>
      <c r="S28" s="10"/>
      <c r="T28" s="10"/>
      <c r="U28" s="10"/>
      <c r="V28" s="10"/>
      <c r="W28" s="10"/>
    </row>
    <row r="29" s="102" customFormat="1" ht="22.5" spans="1:23">
      <c r="A29" s="8" t="s">
        <v>206</v>
      </c>
      <c r="B29" s="8" t="s">
        <v>233</v>
      </c>
      <c r="C29" s="9" t="s">
        <v>232</v>
      </c>
      <c r="D29" s="8" t="s">
        <v>53</v>
      </c>
      <c r="E29" s="8" t="s">
        <v>80</v>
      </c>
      <c r="F29" s="8" t="s">
        <v>81</v>
      </c>
      <c r="G29" s="8" t="s">
        <v>184</v>
      </c>
      <c r="H29" s="8" t="s">
        <v>185</v>
      </c>
      <c r="I29" s="10">
        <f>J29+N29</f>
        <v>17553</v>
      </c>
      <c r="J29" s="10">
        <f t="shared" si="0"/>
        <v>17553</v>
      </c>
      <c r="K29" s="10">
        <v>17553</v>
      </c>
      <c r="L29" s="10"/>
      <c r="M29" s="10"/>
      <c r="N29" s="10"/>
      <c r="O29" s="10"/>
      <c r="P29" s="23"/>
      <c r="Q29" s="10"/>
      <c r="R29" s="10"/>
      <c r="S29" s="10"/>
      <c r="T29" s="10"/>
      <c r="U29" s="10"/>
      <c r="V29" s="10"/>
      <c r="W29" s="10"/>
    </row>
    <row r="30" s="102" customFormat="1" ht="22.5" spans="1:23">
      <c r="A30" s="8" t="s">
        <v>206</v>
      </c>
      <c r="B30" s="8" t="s">
        <v>233</v>
      </c>
      <c r="C30" s="9" t="s">
        <v>232</v>
      </c>
      <c r="D30" s="8" t="s">
        <v>53</v>
      </c>
      <c r="E30" s="8" t="s">
        <v>76</v>
      </c>
      <c r="F30" s="8" t="s">
        <v>77</v>
      </c>
      <c r="G30" s="8">
        <v>30202</v>
      </c>
      <c r="H30" s="8" t="s">
        <v>217</v>
      </c>
      <c r="I30" s="10">
        <f t="shared" ref="I30:I40" si="1">J30+N30</f>
        <v>30000</v>
      </c>
      <c r="J30" s="10">
        <f t="shared" si="0"/>
        <v>30000</v>
      </c>
      <c r="K30" s="10">
        <v>30000</v>
      </c>
      <c r="L30" s="10"/>
      <c r="M30" s="10"/>
      <c r="N30" s="10"/>
      <c r="O30" s="10"/>
      <c r="P30" s="23"/>
      <c r="Q30" s="10"/>
      <c r="R30" s="10"/>
      <c r="S30" s="10"/>
      <c r="T30" s="10"/>
      <c r="U30" s="10"/>
      <c r="V30" s="10"/>
      <c r="W30" s="10"/>
    </row>
    <row r="31" s="102" customFormat="1" ht="22.5" spans="1:23">
      <c r="A31" s="8" t="s">
        <v>206</v>
      </c>
      <c r="B31" s="8" t="s">
        <v>233</v>
      </c>
      <c r="C31" s="9" t="s">
        <v>232</v>
      </c>
      <c r="D31" s="8" t="s">
        <v>53</v>
      </c>
      <c r="E31" s="8" t="s">
        <v>76</v>
      </c>
      <c r="F31" s="8" t="s">
        <v>77</v>
      </c>
      <c r="G31" s="8">
        <v>30205</v>
      </c>
      <c r="H31" s="8" t="s">
        <v>219</v>
      </c>
      <c r="I31" s="10">
        <f t="shared" si="1"/>
        <v>6309.4</v>
      </c>
      <c r="J31" s="10">
        <f t="shared" si="0"/>
        <v>6309.4</v>
      </c>
      <c r="K31" s="10">
        <v>6309.4</v>
      </c>
      <c r="L31" s="10"/>
      <c r="M31" s="10"/>
      <c r="N31" s="10"/>
      <c r="O31" s="10"/>
      <c r="P31" s="23"/>
      <c r="Q31" s="10"/>
      <c r="R31" s="10"/>
      <c r="S31" s="10"/>
      <c r="T31" s="10"/>
      <c r="U31" s="10"/>
      <c r="V31" s="10"/>
      <c r="W31" s="10"/>
    </row>
    <row r="32" s="102" customFormat="1" ht="22.5" spans="1:23">
      <c r="A32" s="8" t="s">
        <v>206</v>
      </c>
      <c r="B32" s="8" t="s">
        <v>233</v>
      </c>
      <c r="C32" s="9" t="s">
        <v>232</v>
      </c>
      <c r="D32" s="8" t="s">
        <v>53</v>
      </c>
      <c r="E32" s="8" t="s">
        <v>76</v>
      </c>
      <c r="F32" s="8" t="s">
        <v>77</v>
      </c>
      <c r="G32" s="8">
        <v>30206</v>
      </c>
      <c r="H32" s="8" t="s">
        <v>221</v>
      </c>
      <c r="I32" s="10">
        <f t="shared" si="1"/>
        <v>32364.67</v>
      </c>
      <c r="J32" s="10">
        <f t="shared" si="0"/>
        <v>32364.67</v>
      </c>
      <c r="K32" s="10">
        <v>32364.67</v>
      </c>
      <c r="L32" s="10"/>
      <c r="M32" s="10"/>
      <c r="N32" s="10"/>
      <c r="O32" s="10"/>
      <c r="P32" s="23"/>
      <c r="Q32" s="10"/>
      <c r="R32" s="10"/>
      <c r="S32" s="10"/>
      <c r="T32" s="10"/>
      <c r="U32" s="10"/>
      <c r="V32" s="10"/>
      <c r="W32" s="10"/>
    </row>
    <row r="33" s="102" customFormat="1" ht="22.5" spans="1:23">
      <c r="A33" s="8" t="s">
        <v>206</v>
      </c>
      <c r="B33" s="8" t="s">
        <v>233</v>
      </c>
      <c r="C33" s="9" t="s">
        <v>232</v>
      </c>
      <c r="D33" s="8" t="s">
        <v>53</v>
      </c>
      <c r="E33" s="8" t="s">
        <v>76</v>
      </c>
      <c r="F33" s="8" t="s">
        <v>77</v>
      </c>
      <c r="G33" s="8">
        <v>30207</v>
      </c>
      <c r="H33" s="8" t="s">
        <v>234</v>
      </c>
      <c r="I33" s="10">
        <f t="shared" si="1"/>
        <v>8500</v>
      </c>
      <c r="J33" s="10">
        <f t="shared" si="0"/>
        <v>8500</v>
      </c>
      <c r="K33" s="10">
        <v>8500</v>
      </c>
      <c r="L33" s="10"/>
      <c r="M33" s="10"/>
      <c r="N33" s="10"/>
      <c r="O33" s="10"/>
      <c r="P33" s="23"/>
      <c r="Q33" s="10"/>
      <c r="R33" s="10"/>
      <c r="S33" s="10"/>
      <c r="T33" s="10"/>
      <c r="U33" s="10"/>
      <c r="V33" s="10"/>
      <c r="W33" s="10"/>
    </row>
    <row r="34" s="102" customFormat="1" ht="22.5" spans="1:23">
      <c r="A34" s="8" t="s">
        <v>206</v>
      </c>
      <c r="B34" s="8" t="s">
        <v>233</v>
      </c>
      <c r="C34" s="9" t="s">
        <v>232</v>
      </c>
      <c r="D34" s="8" t="s">
        <v>53</v>
      </c>
      <c r="E34" s="8" t="s">
        <v>76</v>
      </c>
      <c r="F34" s="8" t="s">
        <v>77</v>
      </c>
      <c r="G34" s="8">
        <v>30211</v>
      </c>
      <c r="H34" s="8" t="s">
        <v>225</v>
      </c>
      <c r="I34" s="10">
        <f t="shared" si="1"/>
        <v>24004</v>
      </c>
      <c r="J34" s="10">
        <f t="shared" si="0"/>
        <v>24004</v>
      </c>
      <c r="K34" s="10">
        <v>24004</v>
      </c>
      <c r="L34" s="10"/>
      <c r="M34" s="10"/>
      <c r="N34" s="10"/>
      <c r="O34" s="10"/>
      <c r="P34" s="23"/>
      <c r="Q34" s="10"/>
      <c r="R34" s="10"/>
      <c r="S34" s="10"/>
      <c r="T34" s="10"/>
      <c r="U34" s="10"/>
      <c r="V34" s="10"/>
      <c r="W34" s="10"/>
    </row>
    <row r="35" s="102" customFormat="1" ht="22.5" spans="1:23">
      <c r="A35" s="8" t="s">
        <v>206</v>
      </c>
      <c r="B35" s="8" t="s">
        <v>233</v>
      </c>
      <c r="C35" s="9" t="s">
        <v>232</v>
      </c>
      <c r="D35" s="8" t="s">
        <v>53</v>
      </c>
      <c r="E35" s="8" t="s">
        <v>76</v>
      </c>
      <c r="F35" s="8" t="s">
        <v>77</v>
      </c>
      <c r="G35" s="8">
        <v>30213</v>
      </c>
      <c r="H35" s="8" t="s">
        <v>227</v>
      </c>
      <c r="I35" s="10">
        <f t="shared" si="1"/>
        <v>194893</v>
      </c>
      <c r="J35" s="10">
        <f t="shared" si="0"/>
        <v>194893</v>
      </c>
      <c r="K35" s="10">
        <v>194893</v>
      </c>
      <c r="L35" s="10"/>
      <c r="M35" s="10"/>
      <c r="N35" s="10"/>
      <c r="O35" s="10"/>
      <c r="P35" s="23"/>
      <c r="Q35" s="10"/>
      <c r="R35" s="10"/>
      <c r="S35" s="10"/>
      <c r="T35" s="10"/>
      <c r="U35" s="10"/>
      <c r="V35" s="10"/>
      <c r="W35" s="10"/>
    </row>
    <row r="36" s="102" customFormat="1" ht="22.5" spans="1:23">
      <c r="A36" s="8" t="s">
        <v>206</v>
      </c>
      <c r="B36" s="8" t="s">
        <v>233</v>
      </c>
      <c r="C36" s="9" t="s">
        <v>232</v>
      </c>
      <c r="D36" s="8" t="s">
        <v>53</v>
      </c>
      <c r="E36" s="8" t="s">
        <v>76</v>
      </c>
      <c r="F36" s="8" t="s">
        <v>77</v>
      </c>
      <c r="G36" s="8">
        <v>30216</v>
      </c>
      <c r="H36" s="8" t="s">
        <v>229</v>
      </c>
      <c r="I36" s="10">
        <f t="shared" si="1"/>
        <v>7689.5</v>
      </c>
      <c r="J36" s="10">
        <f t="shared" si="0"/>
        <v>7689.5</v>
      </c>
      <c r="K36" s="10">
        <v>7689.5</v>
      </c>
      <c r="L36" s="10"/>
      <c r="M36" s="10"/>
      <c r="N36" s="10"/>
      <c r="O36" s="10"/>
      <c r="P36" s="23"/>
      <c r="Q36" s="10"/>
      <c r="R36" s="10"/>
      <c r="S36" s="10"/>
      <c r="T36" s="10"/>
      <c r="U36" s="10"/>
      <c r="V36" s="10"/>
      <c r="W36" s="10"/>
    </row>
    <row r="37" s="102" customFormat="1" ht="22.5" spans="1:23">
      <c r="A37" s="8" t="s">
        <v>206</v>
      </c>
      <c r="B37" s="8" t="s">
        <v>233</v>
      </c>
      <c r="C37" s="9" t="s">
        <v>232</v>
      </c>
      <c r="D37" s="8" t="s">
        <v>53</v>
      </c>
      <c r="E37" s="8" t="s">
        <v>76</v>
      </c>
      <c r="F37" s="8" t="s">
        <v>77</v>
      </c>
      <c r="G37" s="8">
        <v>30231</v>
      </c>
      <c r="H37" s="8" t="s">
        <v>235</v>
      </c>
      <c r="I37" s="10">
        <f t="shared" si="1"/>
        <v>12811.43</v>
      </c>
      <c r="J37" s="10">
        <f t="shared" si="0"/>
        <v>12811.43</v>
      </c>
      <c r="K37" s="10">
        <v>12811.43</v>
      </c>
      <c r="L37" s="10"/>
      <c r="M37" s="10"/>
      <c r="N37" s="10"/>
      <c r="O37" s="10"/>
      <c r="P37" s="23"/>
      <c r="Q37" s="10"/>
      <c r="R37" s="10"/>
      <c r="S37" s="10"/>
      <c r="T37" s="10"/>
      <c r="U37" s="10"/>
      <c r="V37" s="10"/>
      <c r="W37" s="10"/>
    </row>
    <row r="38" s="102" customFormat="1" ht="22.5" spans="1:23">
      <c r="A38" s="8" t="s">
        <v>206</v>
      </c>
      <c r="B38" s="8" t="s">
        <v>233</v>
      </c>
      <c r="C38" s="9" t="s">
        <v>232</v>
      </c>
      <c r="D38" s="8" t="s">
        <v>53</v>
      </c>
      <c r="E38" s="8" t="s">
        <v>76</v>
      </c>
      <c r="F38" s="8" t="s">
        <v>77</v>
      </c>
      <c r="G38" s="8">
        <v>31002</v>
      </c>
      <c r="H38" s="8" t="s">
        <v>236</v>
      </c>
      <c r="I38" s="10">
        <f t="shared" si="1"/>
        <v>85000</v>
      </c>
      <c r="J38" s="10">
        <f t="shared" si="0"/>
        <v>85000</v>
      </c>
      <c r="K38" s="10">
        <v>85000</v>
      </c>
      <c r="L38" s="10"/>
      <c r="M38" s="10"/>
      <c r="N38" s="10"/>
      <c r="O38" s="10"/>
      <c r="P38" s="23"/>
      <c r="Q38" s="10"/>
      <c r="R38" s="10"/>
      <c r="S38" s="10"/>
      <c r="T38" s="10"/>
      <c r="U38" s="10"/>
      <c r="V38" s="10"/>
      <c r="W38" s="10"/>
    </row>
    <row r="39" s="102" customFormat="1" ht="22.5" spans="1:23">
      <c r="A39" s="8"/>
      <c r="B39" s="8"/>
      <c r="C39" s="9" t="s">
        <v>237</v>
      </c>
      <c r="D39" s="8"/>
      <c r="E39" s="8"/>
      <c r="F39" s="8"/>
      <c r="G39" s="8"/>
      <c r="H39" s="8"/>
      <c r="I39" s="10">
        <f t="shared" si="1"/>
        <v>115500</v>
      </c>
      <c r="J39" s="10">
        <f t="shared" si="0"/>
        <v>115500</v>
      </c>
      <c r="K39" s="10">
        <v>115500</v>
      </c>
      <c r="L39" s="10"/>
      <c r="M39" s="10"/>
      <c r="N39" s="10"/>
      <c r="O39" s="10"/>
      <c r="P39" s="23"/>
      <c r="Q39" s="10"/>
      <c r="R39" s="10"/>
      <c r="S39" s="10"/>
      <c r="T39" s="10"/>
      <c r="U39" s="10"/>
      <c r="V39" s="10"/>
      <c r="W39" s="10"/>
    </row>
    <row r="40" s="102" customFormat="1" ht="22.5" spans="1:23">
      <c r="A40" s="8" t="s">
        <v>206</v>
      </c>
      <c r="B40" s="127" t="s">
        <v>238</v>
      </c>
      <c r="C40" s="9" t="s">
        <v>237</v>
      </c>
      <c r="D40" s="8" t="s">
        <v>53</v>
      </c>
      <c r="E40" s="8">
        <v>2050201</v>
      </c>
      <c r="F40" s="8" t="s">
        <v>75</v>
      </c>
      <c r="G40" s="8">
        <v>30308</v>
      </c>
      <c r="H40" s="8" t="s">
        <v>213</v>
      </c>
      <c r="I40" s="10">
        <f t="shared" si="1"/>
        <v>115500</v>
      </c>
      <c r="J40" s="10">
        <f t="shared" si="0"/>
        <v>115500</v>
      </c>
      <c r="K40" s="10">
        <v>115500</v>
      </c>
      <c r="L40" s="10"/>
      <c r="M40" s="10"/>
      <c r="N40" s="10"/>
      <c r="O40" s="10"/>
      <c r="P40" s="23"/>
      <c r="Q40" s="10"/>
      <c r="R40" s="10"/>
      <c r="S40" s="10"/>
      <c r="T40" s="10"/>
      <c r="U40" s="10"/>
      <c r="V40" s="10"/>
      <c r="W40" s="10"/>
    </row>
    <row r="41" s="102" customFormat="1" ht="18.75" customHeight="1" spans="1:23">
      <c r="A41" s="11" t="s">
        <v>31</v>
      </c>
      <c r="B41" s="11"/>
      <c r="C41" s="11"/>
      <c r="D41" s="11"/>
      <c r="E41" s="11"/>
      <c r="F41" s="11"/>
      <c r="G41" s="11"/>
      <c r="H41" s="11"/>
      <c r="I41" s="10">
        <f>I9+I11+I14+I16+I25+I27+I39</f>
        <v>2505589.55</v>
      </c>
      <c r="J41" s="10">
        <f>J9+J11+J14+J16+J25+J27+J39</f>
        <v>2505589.55</v>
      </c>
      <c r="K41" s="10">
        <f>K9+K11+K14+K16+K25+K27+K39</f>
        <v>2505589.55</v>
      </c>
      <c r="L41" s="10"/>
      <c r="M41" s="10"/>
      <c r="N41" s="10">
        <f>N25+N27+N39</f>
        <v>0</v>
      </c>
      <c r="O41" s="10"/>
      <c r="P41" s="10"/>
      <c r="Q41" s="10"/>
      <c r="R41" s="10"/>
      <c r="S41" s="10"/>
      <c r="T41" s="10"/>
      <c r="U41" s="10"/>
      <c r="V41" s="10"/>
      <c r="W41" s="10"/>
    </row>
  </sheetData>
  <autoFilter xmlns:etc="http://www.wps.cn/officeDocument/2017/etCustomData" ref="A7:W41" etc:filterBottomFollowUsedRange="0">
    <extLst/>
  </autoFilter>
  <mergeCells count="28">
    <mergeCell ref="A2:W2"/>
    <mergeCell ref="A3:H3"/>
    <mergeCell ref="J4:M4"/>
    <mergeCell ref="N4:P4"/>
    <mergeCell ref="R4:W4"/>
    <mergeCell ref="A41:H4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1" pageOrder="overThenDown" orientation="portrait"/>
  <headerFooter/>
  <ignoredErrors>
    <ignoredError sqref="K23 I23"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44"/>
  <sheetViews>
    <sheetView showZeros="0" workbookViewId="0">
      <selection activeCell="E51" sqref="E50:E51"/>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20" t="s">
        <v>239</v>
      </c>
      <c r="B1" s="20"/>
      <c r="C1" s="20"/>
      <c r="D1" s="20"/>
      <c r="E1" s="20"/>
      <c r="F1" s="20"/>
      <c r="G1" s="20"/>
      <c r="H1" s="20"/>
      <c r="I1" s="20"/>
      <c r="J1" s="20"/>
    </row>
    <row r="2" ht="45" customHeight="1" spans="1:10">
      <c r="A2" s="83" t="s">
        <v>240</v>
      </c>
      <c r="B2" s="83"/>
      <c r="C2" s="83"/>
      <c r="D2" s="83"/>
      <c r="E2" s="83"/>
      <c r="F2" s="83"/>
      <c r="G2" s="83"/>
      <c r="H2" s="83"/>
      <c r="I2" s="83"/>
      <c r="J2" s="83"/>
    </row>
    <row r="3" ht="20.25" customHeight="1" spans="1:10">
      <c r="A3" s="19" t="str">
        <f>"单位名称："&amp;"新平彝族傣族自治县扬武镇小学"</f>
        <v>单位名称：新平彝族傣族自治县扬武镇小学</v>
      </c>
      <c r="B3" s="19"/>
      <c r="C3" s="19"/>
      <c r="D3" s="19"/>
      <c r="E3" s="19"/>
      <c r="F3" s="19"/>
      <c r="G3" s="19"/>
      <c r="H3" s="19"/>
      <c r="I3" s="19"/>
      <c r="J3" s="19"/>
    </row>
    <row r="4" ht="20.25" customHeight="1" spans="1:10">
      <c r="A4" s="98" t="s">
        <v>241</v>
      </c>
      <c r="B4" s="98" t="s">
        <v>242</v>
      </c>
      <c r="C4" s="98" t="s">
        <v>243</v>
      </c>
      <c r="D4" s="98" t="s">
        <v>244</v>
      </c>
      <c r="E4" s="98" t="s">
        <v>245</v>
      </c>
      <c r="F4" s="98" t="s">
        <v>246</v>
      </c>
      <c r="G4" s="98" t="s">
        <v>247</v>
      </c>
      <c r="H4" s="98" t="s">
        <v>248</v>
      </c>
      <c r="I4" s="98" t="s">
        <v>249</v>
      </c>
      <c r="J4" s="98" t="s">
        <v>250</v>
      </c>
    </row>
    <row r="5" ht="46.5" customHeight="1" spans="1:10">
      <c r="A5" s="98"/>
      <c r="B5" s="98"/>
      <c r="C5" s="98"/>
      <c r="D5" s="98"/>
      <c r="E5" s="98"/>
      <c r="F5" s="98"/>
      <c r="G5" s="98"/>
      <c r="H5" s="98"/>
      <c r="I5" s="98"/>
      <c r="J5" s="98"/>
    </row>
    <row r="6" ht="20.25" customHeight="1" spans="1:10">
      <c r="A6" s="84">
        <v>1</v>
      </c>
      <c r="B6" s="84">
        <v>2</v>
      </c>
      <c r="C6" s="84">
        <v>3</v>
      </c>
      <c r="D6" s="84">
        <v>4</v>
      </c>
      <c r="E6" s="84">
        <v>5</v>
      </c>
      <c r="F6" s="84">
        <v>6</v>
      </c>
      <c r="G6" s="84">
        <v>7</v>
      </c>
      <c r="H6" s="84">
        <v>8</v>
      </c>
      <c r="I6" s="84">
        <v>9</v>
      </c>
      <c r="J6" s="84">
        <v>10</v>
      </c>
    </row>
    <row r="7" ht="20.25" customHeight="1" spans="1:10">
      <c r="A7" s="23" t="s">
        <v>53</v>
      </c>
      <c r="B7" s="23"/>
      <c r="C7" s="23"/>
      <c r="E7" s="86"/>
      <c r="F7" s="86"/>
      <c r="G7" s="86"/>
      <c r="H7" s="86"/>
      <c r="I7" s="86"/>
      <c r="J7" s="86"/>
    </row>
    <row r="8" ht="146.25" spans="1:10">
      <c r="A8" s="99" t="s">
        <v>210</v>
      </c>
      <c r="B8" s="23" t="s">
        <v>251</v>
      </c>
      <c r="C8" s="24"/>
      <c r="D8" s="24"/>
      <c r="E8" s="86"/>
      <c r="F8" s="86"/>
      <c r="G8" s="86"/>
      <c r="H8" s="86"/>
      <c r="I8" s="86"/>
      <c r="J8" s="86"/>
    </row>
    <row r="9" ht="13.5" spans="1:10">
      <c r="A9" s="23"/>
      <c r="B9" s="23"/>
      <c r="C9" s="23" t="s">
        <v>252</v>
      </c>
      <c r="D9" s="100" t="s">
        <v>253</v>
      </c>
      <c r="E9" s="101" t="s">
        <v>254</v>
      </c>
      <c r="F9" s="87" t="s">
        <v>255</v>
      </c>
      <c r="G9" s="24" t="s">
        <v>256</v>
      </c>
      <c r="H9" s="87" t="s">
        <v>257</v>
      </c>
      <c r="I9" s="87" t="s">
        <v>258</v>
      </c>
      <c r="J9" s="101" t="s">
        <v>259</v>
      </c>
    </row>
    <row r="10" ht="13.5" spans="1:10">
      <c r="A10" s="23"/>
      <c r="B10" s="23"/>
      <c r="C10" s="23" t="s">
        <v>252</v>
      </c>
      <c r="D10" s="100" t="s">
        <v>260</v>
      </c>
      <c r="E10" s="101" t="s">
        <v>261</v>
      </c>
      <c r="F10" s="87" t="s">
        <v>255</v>
      </c>
      <c r="G10" s="24" t="s">
        <v>262</v>
      </c>
      <c r="H10" s="87" t="s">
        <v>263</v>
      </c>
      <c r="I10" s="87" t="s">
        <v>258</v>
      </c>
      <c r="J10" s="101" t="s">
        <v>264</v>
      </c>
    </row>
    <row r="11" ht="22.5" spans="1:10">
      <c r="A11" s="23"/>
      <c r="B11" s="23"/>
      <c r="C11" s="23" t="s">
        <v>252</v>
      </c>
      <c r="D11" s="100" t="s">
        <v>265</v>
      </c>
      <c r="E11" s="101" t="s">
        <v>266</v>
      </c>
      <c r="F11" s="87" t="s">
        <v>267</v>
      </c>
      <c r="G11" s="24" t="s">
        <v>268</v>
      </c>
      <c r="H11" s="87" t="s">
        <v>269</v>
      </c>
      <c r="I11" s="87" t="s">
        <v>258</v>
      </c>
      <c r="J11" s="101" t="s">
        <v>270</v>
      </c>
    </row>
    <row r="12" ht="22.5" spans="1:10">
      <c r="A12" s="23"/>
      <c r="B12" s="23"/>
      <c r="C12" s="23" t="s">
        <v>271</v>
      </c>
      <c r="D12" s="100" t="s">
        <v>272</v>
      </c>
      <c r="E12" s="101" t="s">
        <v>273</v>
      </c>
      <c r="F12" s="87" t="s">
        <v>255</v>
      </c>
      <c r="G12" s="24" t="s">
        <v>51</v>
      </c>
      <c r="H12" s="87" t="s">
        <v>274</v>
      </c>
      <c r="I12" s="87" t="s">
        <v>258</v>
      </c>
      <c r="J12" s="101" t="s">
        <v>275</v>
      </c>
    </row>
    <row r="13" ht="13.5" spans="1:10">
      <c r="A13" s="23"/>
      <c r="B13" s="23"/>
      <c r="C13" s="23" t="s">
        <v>276</v>
      </c>
      <c r="D13" s="100" t="s">
        <v>277</v>
      </c>
      <c r="E13" s="101" t="s">
        <v>278</v>
      </c>
      <c r="F13" s="87" t="s">
        <v>279</v>
      </c>
      <c r="G13" s="24" t="s">
        <v>268</v>
      </c>
      <c r="H13" s="87" t="s">
        <v>263</v>
      </c>
      <c r="I13" s="87" t="s">
        <v>258</v>
      </c>
      <c r="J13" s="101" t="s">
        <v>280</v>
      </c>
    </row>
    <row r="14" ht="78.75" spans="1:10">
      <c r="A14" s="99" t="s">
        <v>205</v>
      </c>
      <c r="B14" s="23" t="s">
        <v>281</v>
      </c>
      <c r="C14" s="23"/>
      <c r="D14" s="23"/>
      <c r="E14" s="23"/>
      <c r="F14" s="23"/>
      <c r="G14" s="23"/>
      <c r="H14" s="23"/>
      <c r="I14" s="23"/>
      <c r="J14" s="23"/>
    </row>
    <row r="15" ht="13.5" spans="1:10">
      <c r="A15" s="23"/>
      <c r="B15" s="23"/>
      <c r="C15" s="23" t="s">
        <v>252</v>
      </c>
      <c r="D15" s="100" t="s">
        <v>253</v>
      </c>
      <c r="E15" s="101" t="s">
        <v>282</v>
      </c>
      <c r="F15" s="87" t="s">
        <v>255</v>
      </c>
      <c r="G15" s="24" t="s">
        <v>48</v>
      </c>
      <c r="H15" s="87" t="s">
        <v>257</v>
      </c>
      <c r="I15" s="87" t="s">
        <v>258</v>
      </c>
      <c r="J15" s="101" t="s">
        <v>282</v>
      </c>
    </row>
    <row r="16" ht="13.5" spans="1:10">
      <c r="A16" s="23"/>
      <c r="B16" s="23"/>
      <c r="C16" s="23" t="s">
        <v>252</v>
      </c>
      <c r="D16" s="100" t="s">
        <v>260</v>
      </c>
      <c r="E16" s="101" t="s">
        <v>283</v>
      </c>
      <c r="F16" s="87" t="s">
        <v>255</v>
      </c>
      <c r="G16" s="24" t="s">
        <v>262</v>
      </c>
      <c r="H16" s="87" t="s">
        <v>263</v>
      </c>
      <c r="I16" s="87" t="s">
        <v>258</v>
      </c>
      <c r="J16" s="101" t="s">
        <v>284</v>
      </c>
    </row>
    <row r="17" ht="13.5" spans="1:10">
      <c r="A17" s="23"/>
      <c r="B17" s="23"/>
      <c r="C17" s="23" t="s">
        <v>252</v>
      </c>
      <c r="D17" s="100" t="s">
        <v>265</v>
      </c>
      <c r="E17" s="101" t="s">
        <v>285</v>
      </c>
      <c r="F17" s="87" t="s">
        <v>267</v>
      </c>
      <c r="G17" s="24" t="s">
        <v>46</v>
      </c>
      <c r="H17" s="87" t="s">
        <v>269</v>
      </c>
      <c r="I17" s="87" t="s">
        <v>258</v>
      </c>
      <c r="J17" s="101" t="s">
        <v>286</v>
      </c>
    </row>
    <row r="18" ht="33.75" spans="1:10">
      <c r="A18" s="23"/>
      <c r="B18" s="23"/>
      <c r="C18" s="23" t="s">
        <v>271</v>
      </c>
      <c r="D18" s="100" t="s">
        <v>287</v>
      </c>
      <c r="E18" s="101" t="s">
        <v>288</v>
      </c>
      <c r="F18" s="87" t="s">
        <v>289</v>
      </c>
      <c r="G18" s="24" t="s">
        <v>290</v>
      </c>
      <c r="H18" s="87" t="s">
        <v>263</v>
      </c>
      <c r="I18" s="87" t="s">
        <v>258</v>
      </c>
      <c r="J18" s="101" t="s">
        <v>291</v>
      </c>
    </row>
    <row r="19" ht="13.5" spans="1:10">
      <c r="A19" s="23"/>
      <c r="B19" s="23"/>
      <c r="C19" s="23" t="s">
        <v>276</v>
      </c>
      <c r="D19" s="100" t="s">
        <v>277</v>
      </c>
      <c r="E19" s="101" t="s">
        <v>292</v>
      </c>
      <c r="F19" s="87" t="s">
        <v>289</v>
      </c>
      <c r="G19" s="24" t="s">
        <v>290</v>
      </c>
      <c r="H19" s="87" t="s">
        <v>263</v>
      </c>
      <c r="I19" s="87" t="s">
        <v>258</v>
      </c>
      <c r="J19" s="101" t="s">
        <v>293</v>
      </c>
    </row>
    <row r="20" ht="236.25" spans="1:10">
      <c r="A20" s="99" t="s">
        <v>232</v>
      </c>
      <c r="B20" s="23" t="s">
        <v>294</v>
      </c>
      <c r="C20" s="23"/>
      <c r="D20" s="23"/>
      <c r="E20" s="23"/>
      <c r="F20" s="23"/>
      <c r="G20" s="23"/>
      <c r="H20" s="23"/>
      <c r="I20" s="23"/>
      <c r="J20" s="23"/>
    </row>
    <row r="21" ht="33.75" spans="1:10">
      <c r="A21" s="23"/>
      <c r="B21" s="23"/>
      <c r="C21" s="23" t="s">
        <v>252</v>
      </c>
      <c r="D21" s="100" t="s">
        <v>253</v>
      </c>
      <c r="E21" s="101" t="s">
        <v>295</v>
      </c>
      <c r="F21" s="87" t="s">
        <v>255</v>
      </c>
      <c r="G21" s="24" t="s">
        <v>296</v>
      </c>
      <c r="H21" s="87" t="s">
        <v>257</v>
      </c>
      <c r="I21" s="87" t="s">
        <v>258</v>
      </c>
      <c r="J21" s="101" t="s">
        <v>297</v>
      </c>
    </row>
    <row r="22" ht="33.75" spans="1:10">
      <c r="A22" s="23"/>
      <c r="B22" s="23"/>
      <c r="C22" s="23" t="s">
        <v>252</v>
      </c>
      <c r="D22" s="100" t="s">
        <v>253</v>
      </c>
      <c r="E22" s="101" t="s">
        <v>298</v>
      </c>
      <c r="F22" s="87" t="s">
        <v>255</v>
      </c>
      <c r="G22" s="24" t="s">
        <v>299</v>
      </c>
      <c r="H22" s="87" t="s">
        <v>257</v>
      </c>
      <c r="I22" s="87" t="s">
        <v>258</v>
      </c>
      <c r="J22" s="101" t="s">
        <v>297</v>
      </c>
    </row>
    <row r="23" ht="22.5" spans="1:10">
      <c r="A23" s="23"/>
      <c r="B23" s="23"/>
      <c r="C23" s="23" t="s">
        <v>252</v>
      </c>
      <c r="D23" s="100" t="s">
        <v>260</v>
      </c>
      <c r="E23" s="101" t="s">
        <v>300</v>
      </c>
      <c r="F23" s="87" t="s">
        <v>255</v>
      </c>
      <c r="G23" s="24" t="s">
        <v>262</v>
      </c>
      <c r="H23" s="87" t="s">
        <v>263</v>
      </c>
      <c r="I23" s="87" t="s">
        <v>258</v>
      </c>
      <c r="J23" s="101" t="s">
        <v>301</v>
      </c>
    </row>
    <row r="24" ht="13.5" spans="1:10">
      <c r="A24" s="23"/>
      <c r="B24" s="23"/>
      <c r="C24" s="23" t="s">
        <v>252</v>
      </c>
      <c r="D24" s="100" t="s">
        <v>265</v>
      </c>
      <c r="E24" s="101" t="s">
        <v>302</v>
      </c>
      <c r="F24" s="87" t="s">
        <v>267</v>
      </c>
      <c r="G24" s="24" t="s">
        <v>268</v>
      </c>
      <c r="H24" s="87" t="s">
        <v>269</v>
      </c>
      <c r="I24" s="87" t="s">
        <v>258</v>
      </c>
      <c r="J24" s="101" t="s">
        <v>303</v>
      </c>
    </row>
    <row r="25" ht="13.5" spans="1:10">
      <c r="A25" s="23"/>
      <c r="B25" s="23"/>
      <c r="C25" s="23" t="s">
        <v>271</v>
      </c>
      <c r="D25" s="100" t="s">
        <v>287</v>
      </c>
      <c r="E25" s="101" t="s">
        <v>304</v>
      </c>
      <c r="F25" s="87" t="s">
        <v>255</v>
      </c>
      <c r="G25" s="24" t="s">
        <v>262</v>
      </c>
      <c r="H25" s="87" t="s">
        <v>263</v>
      </c>
      <c r="I25" s="87" t="s">
        <v>258</v>
      </c>
      <c r="J25" s="101" t="s">
        <v>305</v>
      </c>
    </row>
    <row r="26" ht="13.5" spans="1:10">
      <c r="A26" s="23"/>
      <c r="B26" s="23"/>
      <c r="C26" s="23" t="s">
        <v>276</v>
      </c>
      <c r="D26" s="100" t="s">
        <v>277</v>
      </c>
      <c r="E26" s="101" t="s">
        <v>306</v>
      </c>
      <c r="F26" s="87" t="s">
        <v>255</v>
      </c>
      <c r="G26" s="24" t="s">
        <v>307</v>
      </c>
      <c r="H26" s="87" t="s">
        <v>263</v>
      </c>
      <c r="I26" s="87" t="s">
        <v>258</v>
      </c>
      <c r="J26" s="101" t="s">
        <v>308</v>
      </c>
    </row>
    <row r="27" ht="225" spans="1:10">
      <c r="A27" s="99" t="s">
        <v>230</v>
      </c>
      <c r="B27" s="23" t="s">
        <v>309</v>
      </c>
      <c r="C27" s="23"/>
      <c r="D27" s="23"/>
      <c r="E27" s="23"/>
      <c r="F27" s="23"/>
      <c r="G27" s="23"/>
      <c r="H27" s="23"/>
      <c r="I27" s="23"/>
      <c r="J27" s="23"/>
    </row>
    <row r="28" ht="22.5" spans="1:10">
      <c r="A28" s="23"/>
      <c r="B28" s="23"/>
      <c r="C28" s="23" t="s">
        <v>252</v>
      </c>
      <c r="D28" s="100" t="s">
        <v>253</v>
      </c>
      <c r="E28" s="101" t="s">
        <v>310</v>
      </c>
      <c r="F28" s="87" t="s">
        <v>289</v>
      </c>
      <c r="G28" s="24" t="s">
        <v>311</v>
      </c>
      <c r="H28" s="87" t="s">
        <v>257</v>
      </c>
      <c r="I28" s="87" t="s">
        <v>258</v>
      </c>
      <c r="J28" s="101" t="s">
        <v>312</v>
      </c>
    </row>
    <row r="29" ht="33.75" spans="1:10">
      <c r="A29" s="23"/>
      <c r="B29" s="23"/>
      <c r="C29" s="23" t="s">
        <v>252</v>
      </c>
      <c r="D29" s="100" t="s">
        <v>260</v>
      </c>
      <c r="E29" s="101" t="s">
        <v>300</v>
      </c>
      <c r="F29" s="87" t="s">
        <v>255</v>
      </c>
      <c r="G29" s="24" t="s">
        <v>262</v>
      </c>
      <c r="H29" s="87" t="s">
        <v>263</v>
      </c>
      <c r="I29" s="87" t="s">
        <v>258</v>
      </c>
      <c r="J29" s="101" t="s">
        <v>313</v>
      </c>
    </row>
    <row r="30" ht="33.75" spans="1:10">
      <c r="A30" s="23"/>
      <c r="B30" s="23"/>
      <c r="C30" s="23" t="s">
        <v>252</v>
      </c>
      <c r="D30" s="100" t="s">
        <v>265</v>
      </c>
      <c r="E30" s="101" t="s">
        <v>314</v>
      </c>
      <c r="F30" s="87" t="s">
        <v>255</v>
      </c>
      <c r="G30" s="24" t="s">
        <v>268</v>
      </c>
      <c r="H30" s="87" t="s">
        <v>269</v>
      </c>
      <c r="I30" s="87" t="s">
        <v>258</v>
      </c>
      <c r="J30" s="101" t="s">
        <v>313</v>
      </c>
    </row>
    <row r="31" ht="22.5" spans="1:10">
      <c r="A31" s="23"/>
      <c r="B31" s="23"/>
      <c r="C31" s="23" t="s">
        <v>271</v>
      </c>
      <c r="D31" s="100" t="s">
        <v>287</v>
      </c>
      <c r="E31" s="101" t="s">
        <v>315</v>
      </c>
      <c r="F31" s="87" t="s">
        <v>255</v>
      </c>
      <c r="G31" s="24" t="s">
        <v>262</v>
      </c>
      <c r="H31" s="87" t="s">
        <v>263</v>
      </c>
      <c r="I31" s="87" t="s">
        <v>316</v>
      </c>
      <c r="J31" s="101" t="s">
        <v>317</v>
      </c>
    </row>
    <row r="32" ht="22.5" spans="1:10">
      <c r="A32" s="23"/>
      <c r="B32" s="23"/>
      <c r="C32" s="23" t="s">
        <v>276</v>
      </c>
      <c r="D32" s="100" t="s">
        <v>277</v>
      </c>
      <c r="E32" s="101" t="s">
        <v>318</v>
      </c>
      <c r="F32" s="87" t="s">
        <v>255</v>
      </c>
      <c r="G32" s="24" t="s">
        <v>307</v>
      </c>
      <c r="H32" s="87" t="s">
        <v>263</v>
      </c>
      <c r="I32" s="87" t="s">
        <v>316</v>
      </c>
      <c r="J32" s="101" t="s">
        <v>319</v>
      </c>
    </row>
    <row r="33" ht="78.75" spans="1:10">
      <c r="A33" s="99" t="s">
        <v>200</v>
      </c>
      <c r="B33" s="23" t="s">
        <v>320</v>
      </c>
      <c r="C33" s="23"/>
      <c r="D33" s="23"/>
      <c r="E33" s="23"/>
      <c r="F33" s="23"/>
      <c r="G33" s="23"/>
      <c r="H33" s="23"/>
      <c r="I33" s="23"/>
      <c r="J33" s="23"/>
    </row>
    <row r="34" ht="13.5" spans="1:10">
      <c r="A34" s="23"/>
      <c r="B34" s="23"/>
      <c r="C34" s="23" t="s">
        <v>252</v>
      </c>
      <c r="D34" s="100" t="s">
        <v>253</v>
      </c>
      <c r="E34" s="101" t="s">
        <v>321</v>
      </c>
      <c r="F34" s="87" t="s">
        <v>255</v>
      </c>
      <c r="G34" s="24" t="s">
        <v>45</v>
      </c>
      <c r="H34" s="87" t="s">
        <v>322</v>
      </c>
      <c r="I34" s="87" t="s">
        <v>258</v>
      </c>
      <c r="J34" s="101" t="s">
        <v>323</v>
      </c>
    </row>
    <row r="35" ht="22.5" spans="1:10">
      <c r="A35" s="23"/>
      <c r="B35" s="23"/>
      <c r="C35" s="23" t="s">
        <v>252</v>
      </c>
      <c r="D35" s="100" t="s">
        <v>260</v>
      </c>
      <c r="E35" s="101" t="s">
        <v>324</v>
      </c>
      <c r="F35" s="87" t="s">
        <v>255</v>
      </c>
      <c r="G35" s="24" t="s">
        <v>262</v>
      </c>
      <c r="H35" s="87" t="s">
        <v>263</v>
      </c>
      <c r="I35" s="87" t="s">
        <v>258</v>
      </c>
      <c r="J35" s="101" t="s">
        <v>325</v>
      </c>
    </row>
    <row r="36" ht="13.5" spans="1:10">
      <c r="A36" s="23"/>
      <c r="B36" s="23"/>
      <c r="C36" s="23" t="s">
        <v>252</v>
      </c>
      <c r="D36" s="100" t="s">
        <v>265</v>
      </c>
      <c r="E36" s="101" t="s">
        <v>285</v>
      </c>
      <c r="F36" s="87" t="s">
        <v>255</v>
      </c>
      <c r="G36" s="24" t="s">
        <v>262</v>
      </c>
      <c r="H36" s="87" t="s">
        <v>263</v>
      </c>
      <c r="I36" s="87" t="s">
        <v>258</v>
      </c>
      <c r="J36" s="101" t="s">
        <v>326</v>
      </c>
    </row>
    <row r="37" ht="13.5" spans="1:10">
      <c r="A37" s="23"/>
      <c r="B37" s="23"/>
      <c r="C37" s="23" t="s">
        <v>271</v>
      </c>
      <c r="D37" s="100" t="s">
        <v>287</v>
      </c>
      <c r="E37" s="101" t="s">
        <v>288</v>
      </c>
      <c r="F37" s="87" t="s">
        <v>289</v>
      </c>
      <c r="G37" s="24" t="s">
        <v>307</v>
      </c>
      <c r="H37" s="87" t="s">
        <v>263</v>
      </c>
      <c r="I37" s="87" t="s">
        <v>258</v>
      </c>
      <c r="J37" s="101" t="s">
        <v>327</v>
      </c>
    </row>
    <row r="38" ht="13.5" spans="1:10">
      <c r="A38" s="23"/>
      <c r="B38" s="23"/>
      <c r="C38" s="23" t="s">
        <v>276</v>
      </c>
      <c r="D38" s="100" t="s">
        <v>277</v>
      </c>
      <c r="E38" s="101" t="s">
        <v>292</v>
      </c>
      <c r="F38" s="87" t="s">
        <v>289</v>
      </c>
      <c r="G38" s="24" t="s">
        <v>307</v>
      </c>
      <c r="H38" s="87" t="s">
        <v>263</v>
      </c>
      <c r="I38" s="87" t="s">
        <v>258</v>
      </c>
      <c r="J38" s="101" t="s">
        <v>328</v>
      </c>
    </row>
    <row r="39" ht="247.5" spans="1:10">
      <c r="A39" s="99" t="s">
        <v>214</v>
      </c>
      <c r="B39" s="23" t="s">
        <v>329</v>
      </c>
      <c r="C39" s="23"/>
      <c r="D39" s="23"/>
      <c r="E39" s="23"/>
      <c r="F39" s="23"/>
      <c r="G39" s="23"/>
      <c r="H39" s="23"/>
      <c r="I39" s="23"/>
      <c r="J39" s="23"/>
    </row>
    <row r="40" ht="13.5" spans="1:10">
      <c r="A40" s="23"/>
      <c r="B40" s="23"/>
      <c r="C40" s="23" t="s">
        <v>252</v>
      </c>
      <c r="D40" s="100" t="s">
        <v>253</v>
      </c>
      <c r="E40" s="101" t="s">
        <v>330</v>
      </c>
      <c r="F40" s="87" t="s">
        <v>255</v>
      </c>
      <c r="G40" s="24" t="s">
        <v>331</v>
      </c>
      <c r="H40" s="87" t="s">
        <v>332</v>
      </c>
      <c r="I40" s="87" t="s">
        <v>258</v>
      </c>
      <c r="J40" s="101" t="s">
        <v>333</v>
      </c>
    </row>
    <row r="41" ht="22.5" spans="1:10">
      <c r="A41" s="23"/>
      <c r="B41" s="23"/>
      <c r="C41" s="23" t="s">
        <v>252</v>
      </c>
      <c r="D41" s="100" t="s">
        <v>260</v>
      </c>
      <c r="E41" s="101" t="s">
        <v>300</v>
      </c>
      <c r="F41" s="87" t="s">
        <v>255</v>
      </c>
      <c r="G41" s="24" t="s">
        <v>262</v>
      </c>
      <c r="H41" s="87" t="s">
        <v>263</v>
      </c>
      <c r="I41" s="87" t="s">
        <v>258</v>
      </c>
      <c r="J41" s="101" t="s">
        <v>334</v>
      </c>
    </row>
    <row r="42" ht="22.5" spans="1:10">
      <c r="A42" s="23"/>
      <c r="B42" s="23"/>
      <c r="C42" s="23" t="s">
        <v>252</v>
      </c>
      <c r="D42" s="100" t="s">
        <v>265</v>
      </c>
      <c r="E42" s="101" t="s">
        <v>302</v>
      </c>
      <c r="F42" s="87" t="s">
        <v>267</v>
      </c>
      <c r="G42" s="24" t="s">
        <v>335</v>
      </c>
      <c r="H42" s="87" t="s">
        <v>269</v>
      </c>
      <c r="I42" s="87" t="s">
        <v>258</v>
      </c>
      <c r="J42" s="101" t="s">
        <v>336</v>
      </c>
    </row>
    <row r="43" ht="13.5" spans="1:10">
      <c r="A43" s="23"/>
      <c r="B43" s="23"/>
      <c r="C43" s="23" t="s">
        <v>271</v>
      </c>
      <c r="D43" s="100" t="s">
        <v>287</v>
      </c>
      <c r="E43" s="101" t="s">
        <v>337</v>
      </c>
      <c r="F43" s="87" t="s">
        <v>255</v>
      </c>
      <c r="G43" s="24" t="s">
        <v>338</v>
      </c>
      <c r="H43" s="87" t="s">
        <v>339</v>
      </c>
      <c r="I43" s="87" t="s">
        <v>316</v>
      </c>
      <c r="J43" s="101" t="s">
        <v>340</v>
      </c>
    </row>
    <row r="44" ht="13.5" spans="1:10">
      <c r="A44" s="23"/>
      <c r="B44" s="23"/>
      <c r="C44" s="23" t="s">
        <v>276</v>
      </c>
      <c r="D44" s="100" t="s">
        <v>277</v>
      </c>
      <c r="E44" s="101" t="s">
        <v>292</v>
      </c>
      <c r="F44" s="87" t="s">
        <v>255</v>
      </c>
      <c r="G44" s="24" t="s">
        <v>290</v>
      </c>
      <c r="H44" s="87" t="s">
        <v>263</v>
      </c>
      <c r="I44" s="87" t="s">
        <v>258</v>
      </c>
      <c r="J44" s="101" t="s">
        <v>341</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 </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 </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2025-02-24T01:09:00Z</dcterms:created>
  <dcterms:modified xsi:type="dcterms:W3CDTF">2025-02-25T02:53:04Z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004666180F534E5BBD7ED2C8D2D02221_12</vt:lpwstr>
  </property>
  <property fmtid="{D5CDD505-2E9C-101B-9397-08002B2CF9AE}" pid="3" name="KSOProductBuildVer">
    <vt:lpwstr>2052-12.1.0.19770</vt:lpwstr>
  </property>
</Properties>
</file>