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'部门项目支出预算表05-1'!$A$5:$AF$83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<sst xmlns="http://schemas.openxmlformats.org/spreadsheetml/2006/main" count="2595" uniqueCount="844">
  <si>
    <t>预算01-1表</t>
  </si>
  <si>
    <t>2025年财务收支预算总表</t>
  </si>
  <si>
    <t>单位名称：新平彝族傣族自治县建兴乡人民政府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</si>
  <si>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</si>
  <si>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</si>
  <si>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</si>
  <si>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</si>
  <si>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</si>
  <si>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</si>
  <si>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</si>
  <si>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</si>
  <si>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</si>
  <si>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</si>
  <si>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</si>
  <si>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</si>
  <si>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</si>
  <si>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七、城乡社区支出</t>
  </si>
  <si>
    <t>3、上级补助收入</t>
  </si>
  <si>
    <t>4、附属单位上缴收入</t>
  </si>
  <si>
    <t>九、交通运输支出</t>
  </si>
  <si>
    <t>5、其他收入</t>
  </si>
  <si>
    <t>十二、其他支出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</si>
  <si>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</si>
  <si>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</si>
  <si>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</si>
  <si>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</si>
  <si>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</si>
  <si>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</si>
  <si>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</si>
  <si>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</si>
  <si>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</si>
  <si>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</si>
  <si>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</si>
  <si>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</si>
  <si>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</si>
  <si>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</si>
  <si>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</si>
  <si>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</si>
  <si>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</si>
  <si>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</si>
  <si>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</si>
  <si>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</si>
  <si>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</si>
  <si>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</si>
  <si>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</si>
  <si>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</si>
  <si>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</si>
  <si>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</si>
  <si>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</si>
  <si>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579</t>
  </si>
  <si>
    <t>建兴乡</t>
  </si>
  <si>
    <t>579001</t>
  </si>
  <si>
    <t>新平彝族傣族自治县建兴乡人民政府</t>
  </si>
  <si>
    <t>579005</t>
  </si>
  <si>
    <t>新平彝族傣族自治县建兴乡党群服务中心</t>
  </si>
  <si>
    <t>579011</t>
  </si>
  <si>
    <t>新平彝族傣族自治县建兴乡综合行政执法队</t>
  </si>
  <si>
    <t>579012</t>
  </si>
  <si>
    <t>新平彝族傣族自治县建兴乡农业农村发展服务中心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</si>
  <si>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</si>
  <si>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</si>
  <si>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</si>
  <si>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</si>
  <si>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</si>
  <si>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</si>
  <si>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</si>
  <si>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</si>
  <si>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</si>
  <si>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</si>
  <si>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</si>
  <si>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</si>
  <si>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</si>
  <si>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</si>
  <si>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</si>
  <si>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</si>
  <si>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>人大事务</t>
  </si>
  <si>
    <t>2010108</t>
  </si>
  <si>
    <t>代表工作</t>
  </si>
  <si>
    <t>其他人大事务支出</t>
  </si>
  <si>
    <t>20103</t>
  </si>
  <si>
    <t>政府办公厅（室）及相关机构事务</t>
  </si>
  <si>
    <t>行政运行</t>
  </si>
  <si>
    <t>事业运行</t>
  </si>
  <si>
    <t>20132</t>
  </si>
  <si>
    <t>组织事务</t>
  </si>
  <si>
    <t>一般行政管理事务</t>
  </si>
  <si>
    <t>其他组织事务支出</t>
  </si>
  <si>
    <t>20136</t>
  </si>
  <si>
    <t>其他共产党事务支出</t>
  </si>
  <si>
    <t>205</t>
  </si>
  <si>
    <t>教育支出</t>
  </si>
  <si>
    <t>20599</t>
  </si>
  <si>
    <t>其他教育支出</t>
  </si>
  <si>
    <t>2059999</t>
  </si>
  <si>
    <t>207</t>
  </si>
  <si>
    <t>文化旅游体育与传媒支出</t>
  </si>
  <si>
    <t>20701</t>
  </si>
  <si>
    <t>文化和旅游</t>
  </si>
  <si>
    <t>群众文化</t>
  </si>
  <si>
    <t>208</t>
  </si>
  <si>
    <t>社会保障和就业支出</t>
  </si>
  <si>
    <t>20805</t>
  </si>
  <si>
    <t>行政事业单位养老支出</t>
  </si>
  <si>
    <t>行政单位离退休</t>
  </si>
  <si>
    <t>事业单位离退休</t>
  </si>
  <si>
    <t>机关事业单位基本养老保险缴费支出</t>
  </si>
  <si>
    <t>20808</t>
  </si>
  <si>
    <t>抚恤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</si>
  <si>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</si>
  <si>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</si>
  <si>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</si>
  <si>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</si>
  <si>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</si>
  <si>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</si>
  <si>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</si>
  <si>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</si>
  <si>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</si>
  <si>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</si>
  <si>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</si>
  <si>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</si>
  <si>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</si>
  <si>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其他卫生健康支出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</si>
  <si>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</si>
  <si>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</si>
  <si>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</si>
  <si>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</si>
  <si>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</si>
  <si>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</si>
  <si>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 xml:space="preserve">城乡社区支出
</t>
  </si>
  <si>
    <t>其他城乡社区支出</t>
  </si>
  <si>
    <t>农林水支出</t>
  </si>
  <si>
    <t>21301</t>
  </si>
  <si>
    <t>农业农村</t>
  </si>
  <si>
    <t>2130104</t>
  </si>
  <si>
    <t>其他农业农村支出</t>
  </si>
  <si>
    <t>21302</t>
  </si>
  <si>
    <t>林业和草原</t>
  </si>
  <si>
    <t>森林生态效益补偿</t>
  </si>
  <si>
    <t>林业草原防灾减灾</t>
  </si>
  <si>
    <t>其他林业和草原支出</t>
  </si>
  <si>
    <t>21303</t>
  </si>
  <si>
    <t>水利</t>
  </si>
  <si>
    <t>水利工程运行与维护</t>
  </si>
  <si>
    <t>抗旱</t>
  </si>
  <si>
    <t>扶贫</t>
  </si>
  <si>
    <t>其他巩固拓展脱贫攻坚成果衔接乡村振兴支出</t>
  </si>
  <si>
    <t>21307</t>
  </si>
  <si>
    <t>农村综合改革</t>
  </si>
  <si>
    <t>对村民委员会和村党支部的补助</t>
  </si>
  <si>
    <t>交通运输支出</t>
  </si>
  <si>
    <t>公路水路运输</t>
  </si>
  <si>
    <t>公路养护</t>
  </si>
  <si>
    <t>220</t>
  </si>
  <si>
    <t>自然资源海洋气象等支出</t>
  </si>
  <si>
    <t>自然资源事务</t>
  </si>
  <si>
    <t>自然资源利用与保护</t>
  </si>
  <si>
    <t>221</t>
  </si>
  <si>
    <t>住房保障支出</t>
  </si>
  <si>
    <t>22102</t>
  </si>
  <si>
    <t>住房改革支出</t>
  </si>
  <si>
    <t>2210201</t>
  </si>
  <si>
    <t>住房公积金</t>
  </si>
  <si>
    <t>彩票公益金安排的支出</t>
  </si>
  <si>
    <t>用于社会福利的彩票公益金支出</t>
  </si>
  <si>
    <t>用于体育事业的彩票公益金支出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</si>
  <si>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</si>
  <si>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</si>
  <si>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</si>
  <si>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</si>
  <si>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</si>
  <si>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</si>
  <si>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</si>
  <si>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</si>
  <si>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</si>
  <si>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</si>
  <si>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（六）城乡社区支出</t>
  </si>
  <si>
    <t>（八）交通运输支出</t>
  </si>
  <si>
    <t>（十一）其他支出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</si>
  <si>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</si>
  <si>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</si>
  <si>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</si>
  <si>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</si>
  <si>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</si>
  <si>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</si>
  <si>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</si>
  <si>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</si>
  <si>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</si>
  <si>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</si>
  <si>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</si>
  <si>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</si>
  <si>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</si>
  <si>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2010301</t>
  </si>
  <si>
    <t>2010350</t>
  </si>
  <si>
    <t>2013202</t>
  </si>
  <si>
    <t>2013299</t>
  </si>
  <si>
    <t>2013650</t>
  </si>
  <si>
    <t>2070109</t>
  </si>
  <si>
    <t>2080501</t>
  </si>
  <si>
    <t>2080502</t>
  </si>
  <si>
    <t>2080505</t>
  </si>
  <si>
    <t>2080801</t>
  </si>
  <si>
    <t>2130199</t>
  </si>
  <si>
    <t>2130299</t>
  </si>
  <si>
    <t>2130306</t>
  </si>
  <si>
    <t>2130705</t>
  </si>
  <si>
    <t>22001</t>
  </si>
  <si>
    <t>2200106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</si>
  <si>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</si>
  <si>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</si>
  <si>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</si>
  <si>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</si>
  <si>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</si>
  <si>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</si>
  <si>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</si>
  <si>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</si>
  <si>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</si>
  <si>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</si>
  <si>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</si>
  <si>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</si>
  <si>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</si>
  <si>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</si>
  <si>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</si>
  <si>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</si>
  <si>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</si>
  <si>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</si>
  <si>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</si>
  <si>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</si>
  <si>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</si>
  <si>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</si>
  <si>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</si>
  <si>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</si>
  <si>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</si>
  <si>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</si>
  <si>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530427210000000017025</t>
  </si>
  <si>
    <t>大病补充保险（事业）</t>
  </si>
  <si>
    <t>职工基本医疗保险缴费</t>
  </si>
  <si>
    <t>大病补充保险（行政）</t>
  </si>
  <si>
    <t>530427210000000017031</t>
  </si>
  <si>
    <t>工会经费</t>
  </si>
  <si>
    <t>530427241100002222747</t>
  </si>
  <si>
    <t>职工基本医疗保险</t>
  </si>
  <si>
    <t xml:space="preserve"> 行政单位医疗</t>
  </si>
  <si>
    <t>公务员医疗补助缴费</t>
  </si>
  <si>
    <t>机关事业单位基本养老保险</t>
  </si>
  <si>
    <t>机关事业单位基本养老保险缴费</t>
  </si>
  <si>
    <t>失业保险</t>
  </si>
  <si>
    <t>其他社会保障缴费</t>
  </si>
  <si>
    <t>工伤保险</t>
  </si>
  <si>
    <t>530427231100001445267</t>
  </si>
  <si>
    <t>部门临聘人员支出</t>
  </si>
  <si>
    <t>其他工资福利支出</t>
  </si>
  <si>
    <t>530427210000000017032</t>
  </si>
  <si>
    <t>福利费（行政单位公用经费  不含政法部门）</t>
  </si>
  <si>
    <t>福利费</t>
  </si>
  <si>
    <t>530427210000000017026</t>
  </si>
  <si>
    <t>530427241100002363024</t>
  </si>
  <si>
    <t>残疾人保障经费</t>
  </si>
  <si>
    <t>其他商品和服务支出</t>
  </si>
  <si>
    <t>编外人员经费</t>
  </si>
  <si>
    <t>劳务费</t>
  </si>
  <si>
    <t>差旅费</t>
  </si>
  <si>
    <t>办公室电费</t>
  </si>
  <si>
    <t>电费</t>
  </si>
  <si>
    <t>办公费</t>
  </si>
  <si>
    <t>办公室水费</t>
  </si>
  <si>
    <t xml:space="preserve"> 行政运行</t>
  </si>
  <si>
    <t>水费</t>
  </si>
  <si>
    <t>530427210000000017030</t>
  </si>
  <si>
    <t>公务交通补贴</t>
  </si>
  <si>
    <t>其他交通费用</t>
  </si>
  <si>
    <t>530427231100001445238</t>
  </si>
  <si>
    <t>基础绩效奖</t>
  </si>
  <si>
    <t>奖金</t>
  </si>
  <si>
    <t>530427241100002363239</t>
  </si>
  <si>
    <t>公务用车运行维护费补助经费</t>
  </si>
  <si>
    <t>公务用车运行维护费</t>
  </si>
  <si>
    <t>530427231100001445268</t>
  </si>
  <si>
    <t>退休干部公用经费</t>
  </si>
  <si>
    <t>530427210000000017023</t>
  </si>
  <si>
    <t>基本工资（行政）</t>
  </si>
  <si>
    <t>基本工资</t>
  </si>
  <si>
    <t>津贴补贴（行政）</t>
  </si>
  <si>
    <t>津贴补贴</t>
  </si>
  <si>
    <t>乡镇工作岗位补贴（行政）</t>
  </si>
  <si>
    <t>530427231100001270162</t>
  </si>
  <si>
    <t>530427231100001270163</t>
  </si>
  <si>
    <t>530427231100001270165</t>
  </si>
  <si>
    <t>福利费（其他事业单位公用经费）</t>
  </si>
  <si>
    <t>530427241100002226928</t>
  </si>
  <si>
    <t>养老保险</t>
  </si>
  <si>
    <t>医疗保险</t>
  </si>
  <si>
    <t>530427231100001270161</t>
  </si>
  <si>
    <t>基本工资（事业）</t>
  </si>
  <si>
    <t>津贴补贴（事业）</t>
  </si>
  <si>
    <t>乡镇工作岗位补贴（事业）</t>
  </si>
  <si>
    <t>奖励性绩效工资</t>
  </si>
  <si>
    <t>绩效工资</t>
  </si>
  <si>
    <t>基础性绩效工资</t>
  </si>
  <si>
    <t>530427231100001270164</t>
  </si>
  <si>
    <t>530427231100001440044</t>
  </si>
  <si>
    <t>奖励性绩效工资(地方)</t>
  </si>
  <si>
    <t>奖励性绩效工资(地方统发)</t>
  </si>
  <si>
    <t>530427241100002236761</t>
  </si>
  <si>
    <t>理事务支出</t>
  </si>
  <si>
    <t>530427241100002236765</t>
  </si>
  <si>
    <t>530427241100002236790</t>
  </si>
  <si>
    <t>530427241100002236764</t>
  </si>
  <si>
    <t>530427241100002231300</t>
  </si>
  <si>
    <t>530427241100002236785</t>
  </si>
  <si>
    <t>530427241100002236788</t>
  </si>
  <si>
    <t>530427251100003730321</t>
  </si>
  <si>
    <t>530427241100003154661</t>
  </si>
  <si>
    <t>530427251100003730334</t>
  </si>
  <si>
    <t>530427251100003730311</t>
  </si>
  <si>
    <t>530427251100003730332</t>
  </si>
  <si>
    <t>530427251100003730320</t>
  </si>
  <si>
    <t>530427251100003730310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</si>
  <si>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</si>
  <si>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</si>
  <si>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</si>
  <si>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</si>
  <si>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</si>
  <si>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</si>
  <si>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313 事业发展类</t>
  </si>
  <si>
    <t>530427251100003985485</t>
  </si>
  <si>
    <t>2025年两新党建工作经费</t>
  </si>
  <si>
    <t>培训费</t>
  </si>
  <si>
    <t>312 民生类</t>
  </si>
  <si>
    <t>530427231100001406576</t>
  </si>
  <si>
    <t>委员薪级晋升</t>
  </si>
  <si>
    <t>生活补助</t>
  </si>
  <si>
    <t>副职薪级晋升</t>
  </si>
  <si>
    <t>正职薪级晋升</t>
  </si>
  <si>
    <t>村社区干部绩效</t>
  </si>
  <si>
    <t>动物检疫协检员工资</t>
  </si>
  <si>
    <t>村（居）民小组副组长工资</t>
  </si>
  <si>
    <t>村社区委员补助</t>
  </si>
  <si>
    <t>311 专项业务类</t>
  </si>
  <si>
    <t>530427241100002265234</t>
  </si>
  <si>
    <t>建兴乡代表通讯费、交通补贴补助经费</t>
  </si>
  <si>
    <t>530427241100002287161</t>
  </si>
  <si>
    <t>人大代表活动补助经费</t>
  </si>
  <si>
    <t>会议费</t>
  </si>
  <si>
    <t>530427231100001374911</t>
  </si>
  <si>
    <t>社区正职经费</t>
  </si>
  <si>
    <t>社区副职经费</t>
  </si>
  <si>
    <t>小组长经费</t>
  </si>
  <si>
    <t>村委会正职经费</t>
  </si>
  <si>
    <t>村民小组党支部书记经费</t>
  </si>
  <si>
    <t>村委会副职经费</t>
  </si>
  <si>
    <t>530427251100003847357</t>
  </si>
  <si>
    <t>建兴乡特色农业产业规划编制</t>
  </si>
  <si>
    <t>委托业务费</t>
  </si>
  <si>
    <t>530427231100001407786</t>
  </si>
  <si>
    <t>遗属生活补助</t>
  </si>
  <si>
    <t>一次性抚恤金</t>
  </si>
  <si>
    <t>抚恤金</t>
  </si>
  <si>
    <t>死亡抚恤丧葬费</t>
  </si>
  <si>
    <t>其他对个人和家庭的补助</t>
  </si>
  <si>
    <t>530427231100001407005</t>
  </si>
  <si>
    <t>小组运转补助经费</t>
  </si>
  <si>
    <t>马鹿社区小组运转补助经费</t>
  </si>
  <si>
    <t>村委会运转补助经费</t>
  </si>
  <si>
    <t>530427231100002486031</t>
  </si>
  <si>
    <t>建兴乡森林草原防灭火工作补助经费</t>
  </si>
  <si>
    <t>530427241100003038631</t>
  </si>
  <si>
    <t>建兴乡耕地流出整改工作补助经费</t>
  </si>
  <si>
    <t>530427231100001294705</t>
  </si>
  <si>
    <t>困难党员七一慰问</t>
  </si>
  <si>
    <t>困难党员春节慰问</t>
  </si>
  <si>
    <t>530427241100002265568</t>
  </si>
  <si>
    <t>集镇电费</t>
  </si>
  <si>
    <t>党建工作经费</t>
  </si>
  <si>
    <t>集镇水费</t>
  </si>
  <si>
    <t>集镇维护费和绿化费</t>
  </si>
  <si>
    <t>维修（护）费</t>
  </si>
  <si>
    <t>接待费</t>
  </si>
  <si>
    <t>集镇环卫工人劳务费</t>
  </si>
  <si>
    <t>集镇垃圾车</t>
  </si>
  <si>
    <t>律师费</t>
  </si>
  <si>
    <t>邮电费</t>
  </si>
  <si>
    <t>530427241100003184947</t>
  </si>
  <si>
    <t>2023年计算机更新项目资金</t>
  </si>
  <si>
    <t>办公设备购置</t>
  </si>
  <si>
    <t>530427241100002472381</t>
  </si>
  <si>
    <t>建兴乡烤烟维护秩序费</t>
  </si>
  <si>
    <t>530427231100001293943</t>
  </si>
  <si>
    <t>建兴乡农村困难党员关爱行动补助经费</t>
  </si>
  <si>
    <t>530427251100003875297</t>
  </si>
  <si>
    <t>建兴乡工作经费补助项目</t>
  </si>
  <si>
    <t>530427231100001621693</t>
  </si>
  <si>
    <t>建兴乡教育扶贫救助及奖励项目补助经费（</t>
  </si>
  <si>
    <t>助学金</t>
  </si>
  <si>
    <t>530427231100001738785</t>
  </si>
  <si>
    <t>建兴乡综合文化站免费开放工作项目补助经</t>
  </si>
  <si>
    <t>530427241100002265303</t>
  </si>
  <si>
    <t>建兴乡人大务工补贴补助经费</t>
  </si>
  <si>
    <t>530427241100003157177</t>
  </si>
  <si>
    <t>建兴乡水库及小坝塘管护人员补助经费</t>
  </si>
  <si>
    <t>530427241100003036071</t>
  </si>
  <si>
    <t>人大代表建议办理专项补助经费</t>
  </si>
  <si>
    <t xml:space="preserve">2010199 </t>
  </si>
  <si>
    <t xml:space="preserve">31005 </t>
  </si>
  <si>
    <t>基础设施建设</t>
  </si>
  <si>
    <t>530427241100002953599</t>
  </si>
  <si>
    <r>
      <rPr>
        <sz val="9"/>
        <color theme="1"/>
        <rFont val="宋体"/>
        <charset val="134"/>
      </rPr>
      <t>建兴乡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年防范化解政法综治维稳领域重大风险省级补助经费</t>
    </r>
  </si>
  <si>
    <t xml:space="preserve">2013699 </t>
  </si>
  <si>
    <t xml:space="preserve">30201 </t>
  </si>
  <si>
    <t>530427241100003095217</t>
  </si>
  <si>
    <t>建兴乡人大代表活动阵地规范化建设项目补助经费</t>
  </si>
  <si>
    <t xml:space="preserve">2010108 </t>
  </si>
  <si>
    <t xml:space="preserve">31002 </t>
  </si>
  <si>
    <t>530427241100003281462</t>
  </si>
  <si>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年市级人大代表活动阵地规范化建设补助资金</t>
    </r>
  </si>
  <si>
    <t>530427231100001891308</t>
  </si>
  <si>
    <t>建兴乡社区多功能运动场建设项目补助经费</t>
  </si>
  <si>
    <t xml:space="preserve">2296003 </t>
  </si>
  <si>
    <t>其他村社区、小组干部待遇补助经费</t>
  </si>
  <si>
    <t xml:space="preserve">2109999 </t>
  </si>
  <si>
    <t xml:space="preserve">30305 </t>
  </si>
  <si>
    <t>530427241100003275940</t>
  </si>
  <si>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年市级福利彩票公益金（建兴乡帽盒村委会芭蕉箐小组老年活动场所建设）项目资金</t>
    </r>
  </si>
  <si>
    <t xml:space="preserve">2296002 </t>
  </si>
  <si>
    <t>530427241100003275941</t>
  </si>
  <si>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年市级福利彩票公益金（建兴乡磨味下河片区农村公益性公墓修缮）项目资金</t>
    </r>
  </si>
  <si>
    <t>530427241100003212932</t>
  </si>
  <si>
    <t>建兴乡农村公路日常养护省级补助资金</t>
  </si>
  <si>
    <t xml:space="preserve">2140106 </t>
  </si>
  <si>
    <t xml:space="preserve">30226 </t>
  </si>
  <si>
    <t xml:space="preserve">30213 </t>
  </si>
  <si>
    <t>311专项业务类</t>
  </si>
  <si>
    <t>530427241100002822971</t>
  </si>
  <si>
    <t>建兴乡森林草原防灭火项目补助经费</t>
  </si>
  <si>
    <t xml:space="preserve">2130234 </t>
  </si>
  <si>
    <t xml:space="preserve">30216 </t>
  </si>
  <si>
    <t xml:space="preserve">30231 </t>
  </si>
  <si>
    <t>313事业发展类</t>
  </si>
  <si>
    <t>530427241100003211196</t>
  </si>
  <si>
    <t>建兴乡绿化美化补助项目经费</t>
  </si>
  <si>
    <t xml:space="preserve">2129999 </t>
  </si>
  <si>
    <t xml:space="preserve">30299 </t>
  </si>
  <si>
    <t>530427241100003001490</t>
  </si>
  <si>
    <r>
      <rPr>
        <sz val="9"/>
        <color theme="1"/>
        <rFont val="宋体"/>
        <charset val="134"/>
      </rPr>
      <t>建兴乡森林草原防火</t>
    </r>
    <r>
      <rPr>
        <sz val="9"/>
        <color theme="1"/>
        <rFont val="Arial"/>
        <charset val="134"/>
      </rPr>
      <t>“</t>
    </r>
    <r>
      <rPr>
        <sz val="9"/>
        <color theme="1"/>
        <rFont val="宋体"/>
        <charset val="134"/>
      </rPr>
      <t>三三</t>
    </r>
    <r>
      <rPr>
        <sz val="9"/>
        <color theme="1"/>
        <rFont val="Arial"/>
        <charset val="134"/>
      </rPr>
      <t>”</t>
    </r>
    <r>
      <rPr>
        <sz val="9"/>
        <color theme="1"/>
        <rFont val="宋体"/>
        <charset val="134"/>
      </rPr>
      <t>制救灾补助项目补助经费</t>
    </r>
  </si>
  <si>
    <t>530427241100003013060</t>
  </si>
  <si>
    <t>建兴乡省级森林生态效益补偿补助经费</t>
  </si>
  <si>
    <t xml:space="preserve">2130209 </t>
  </si>
  <si>
    <t>530427241100003035850</t>
  </si>
  <si>
    <t>建兴乡中央农业防灾减灾和水利救灾资金项目补助经费</t>
  </si>
  <si>
    <t xml:space="preserve">2130315 </t>
  </si>
  <si>
    <t>530427221100000973792</t>
  </si>
  <si>
    <t>建兴乡马鹿社区居家养老服务中心项目补助经费</t>
  </si>
  <si>
    <t xml:space="preserve">31001 </t>
  </si>
  <si>
    <t>房屋建筑物购建</t>
  </si>
  <si>
    <t>530427241100003034288</t>
  </si>
  <si>
    <t>（彩票公益金）建兴乡建兴村麻栗树小组综合性场所项目补助经费</t>
  </si>
  <si>
    <t xml:space="preserve">2296099 </t>
  </si>
  <si>
    <t>用于其他社会公益事业的彩票公益金支出</t>
  </si>
  <si>
    <t>530427241100003013062</t>
  </si>
  <si>
    <t>新平县建兴乡乡村振兴工作经费</t>
  </si>
  <si>
    <r>
      <rPr>
        <sz val="9"/>
        <color rgb="FF242B39"/>
        <rFont val="宋体"/>
        <charset val="134"/>
      </rPr>
      <t>玉溪市</t>
    </r>
    <r>
      <rPr>
        <sz val="9"/>
        <color rgb="FF242B39"/>
        <rFont val="Helvetica"/>
        <charset val="134"/>
      </rPr>
      <t>2024</t>
    </r>
    <r>
      <rPr>
        <sz val="9"/>
        <color rgb="FF242B39"/>
        <rFont val="宋体"/>
        <charset val="134"/>
      </rPr>
      <t>年农村公路养护市级补助资金</t>
    </r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</si>
  <si>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</si>
  <si>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</si>
  <si>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</si>
  <si>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</si>
  <si>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</si>
  <si>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</si>
  <si>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</si>
  <si>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</si>
  <si>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</si>
  <si>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</si>
  <si>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</si>
  <si>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</si>
  <si>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建兴乡两新党建工作经费</t>
  </si>
  <si>
    <t>产出指标</t>
  </si>
  <si>
    <t>数量指标</t>
  </si>
  <si>
    <t>会议培训会</t>
  </si>
  <si>
    <t>&gt;=</t>
  </si>
  <si>
    <t>人</t>
  </si>
  <si>
    <t>定量指标</t>
  </si>
  <si>
    <t>1.会议培训人数=4人，得满分；
2.会议培训人数&lt;4人时，得分=实际完成值/指标值*100%*指标分值</t>
  </si>
  <si>
    <t>反映会议培训人数</t>
  </si>
  <si>
    <t>质量指标</t>
  </si>
  <si>
    <t>兑现准确率</t>
  </si>
  <si>
    <t>=</t>
  </si>
  <si>
    <t>100</t>
  </si>
  <si>
    <t>%</t>
  </si>
  <si>
    <t>1.培训参会率=100%，得满分；2.培训参会率介于60%（含）至100%之间，完成率×指标分值；3.培训参会率＜60%，不得分。培训参会率=实际完成指/目标值×100%</t>
  </si>
  <si>
    <t>反映培训参会率</t>
  </si>
  <si>
    <t>时效指标</t>
  </si>
  <si>
    <t>资金到位支付时效</t>
  </si>
  <si>
    <t>1.资金发放及时率=100%，得满分；
2.资金发放及时率介于60%（含）至100%之间，得分=资金发放及时率×指标分值；
3.资金发放及时率＜60%，不得分。</t>
  </si>
  <si>
    <t>反映项目资金指标到位后的支付时效。</t>
  </si>
  <si>
    <t>效益指标</t>
  </si>
  <si>
    <t>社会效益</t>
  </si>
  <si>
    <t>党组织运转</t>
  </si>
  <si>
    <t>正常</t>
  </si>
  <si>
    <t>是/否</t>
  </si>
  <si>
    <t>定性指标</t>
  </si>
  <si>
    <t>1.完成率=100%，得满分；2.完成率介于60%（含）至100%之间，完成率×指标分值；3.完成率＜60%，不得分。完成率=实际完成指/目标值×100%</t>
  </si>
  <si>
    <t>小个专党总支正常运转和服务。</t>
  </si>
  <si>
    <t>满意度指标</t>
  </si>
  <si>
    <t>服务对象满意度</t>
  </si>
  <si>
    <t>受益人员满意度</t>
  </si>
  <si>
    <t>90</t>
  </si>
  <si>
    <t>满意度≥90%得满分;满意度介于60%（含）至90%之间，得分等于满意度*指标分值;满意度&lt;60%不得分;满意率=(调查人群中受益人群的满意的人数/问卷调查人数)*100%</t>
  </si>
  <si>
    <t>反映受益人员的满意度情况</t>
  </si>
  <si>
    <t>村社区干部人数</t>
  </si>
  <si>
    <t>52</t>
  </si>
  <si>
    <t>1.完成率=100%，得满分；
2.完成率介于60%（含）至100%之间，完成率×指标分值；
3.完成率＜60%，不得分。
完成率=实际完成指/目标值×100%</t>
  </si>
  <si>
    <t>反映部门（单位）实际发放工资人员数量</t>
  </si>
  <si>
    <t>村（居）民小组副组长</t>
  </si>
  <si>
    <t>79</t>
  </si>
  <si>
    <t>食品安全信息员人数</t>
  </si>
  <si>
    <t>78</t>
  </si>
  <si>
    <t>小组计生信息员</t>
  </si>
  <si>
    <t>村（社区）委员</t>
  </si>
  <si>
    <t>24</t>
  </si>
  <si>
    <t>岗位补贴发放准确率</t>
  </si>
  <si>
    <t>反映岗位补贴发放准确率</t>
  </si>
  <si>
    <t>每月岗位补贴发放时限</t>
  </si>
  <si>
    <t>天</t>
  </si>
  <si>
    <t>反映资金发放及时率</t>
  </si>
  <si>
    <t>部门运转</t>
  </si>
  <si>
    <t>正常运转</t>
  </si>
  <si>
    <t>是</t>
  </si>
  <si>
    <t>完成得满分，完成部分得10分，未完成不得分</t>
  </si>
  <si>
    <t>反映部门（单位）运转情况。</t>
  </si>
  <si>
    <t>单位人员满意度</t>
  </si>
  <si>
    <t>反映部门（单位）人员对工资福利发放的满意程度。</t>
  </si>
  <si>
    <t>人大代表人数</t>
  </si>
  <si>
    <t>60</t>
  </si>
  <si>
    <t>反映人大代表人数</t>
  </si>
  <si>
    <t>补贴发放准确率</t>
  </si>
  <si>
    <t>反映补贴发放准确率</t>
  </si>
  <si>
    <t>项目实施完成时间</t>
  </si>
  <si>
    <t>月</t>
  </si>
  <si>
    <t>反映资金支付及时率</t>
  </si>
  <si>
    <t>人大代表履职能力</t>
  </si>
  <si>
    <t>提升</t>
  </si>
  <si>
    <t>反映反映人大代表履职能力提升</t>
  </si>
  <si>
    <t>人大代表人员满意度</t>
  </si>
  <si>
    <t>反映人大代表人员满意度</t>
  </si>
  <si>
    <t>人大代表会议培训人数</t>
  </si>
  <si>
    <t>人大代表开展履职能力提升培训期数</t>
  </si>
  <si>
    <t>期</t>
  </si>
  <si>
    <t>反映人大代表开展履职能力提升培训期数</t>
  </si>
  <si>
    <t>召开建兴乡人民代表大会天数</t>
  </si>
  <si>
    <t>反映召开建兴乡人民代表大会天数</t>
  </si>
  <si>
    <t>会议培训参会人员到位率</t>
  </si>
  <si>
    <t>98</t>
  </si>
  <si>
    <t>反映会议培训参会人员到位率</t>
  </si>
  <si>
    <t>是否</t>
  </si>
  <si>
    <t>是得满分，否则不得分</t>
  </si>
  <si>
    <t>反映人大代表履职能力</t>
  </si>
  <si>
    <t>村(社区)人员补助经费</t>
  </si>
  <si>
    <t>村（社区）正职人数</t>
  </si>
  <si>
    <t>7</t>
  </si>
  <si>
    <t>反映部门（单位）实际发放工资人员数量。</t>
  </si>
  <si>
    <t>村（社区）副职人数</t>
  </si>
  <si>
    <t>21</t>
  </si>
  <si>
    <t>村（居）民小组党支部书记人数</t>
  </si>
  <si>
    <t>59</t>
  </si>
  <si>
    <t>村（居）民小组长人数</t>
  </si>
  <si>
    <t>每月发放完成时限</t>
  </si>
  <si>
    <t>完成得满分，部门完成得10分，未完成不得分</t>
  </si>
  <si>
    <t>（收支专户）建兴乡特色农业产业规划编制补助经费</t>
  </si>
  <si>
    <t>制定建兴乡特色农业产业规划编制方案</t>
  </si>
  <si>
    <t>1.0</t>
  </si>
  <si>
    <t>本</t>
  </si>
  <si>
    <t>1.建兴乡特色农业产业规划编制方案=1本，得满分；
2.建兴乡特色农业产业规划编制方案&lt;1本时，不得分</t>
  </si>
  <si>
    <t>反映制定建兴乡特色农业产业规划编制方案数量</t>
  </si>
  <si>
    <t>项目验收合格率</t>
  </si>
  <si>
    <t>1.项目验收合格率=100%，得满分；
2.项目验收合格率介于60%（含）至100%之间，得分=项目验收合格率×指标分值；
3.项目验收合格率＜60%，不得分。</t>
  </si>
  <si>
    <t>反映项目验收合格率</t>
  </si>
  <si>
    <t>资金支付及时率</t>
  </si>
  <si>
    <t>1.资金支付及时率=100%，得满分；
2.资金支付及时率介于60%（含）至100%之间，得分=资金支付及时率×指标分值；
3.资金支付及时率＜60%，不得分。</t>
  </si>
  <si>
    <t>建兴乡产业发展资源不清的问题</t>
  </si>
  <si>
    <t>解决</t>
  </si>
  <si>
    <t>反映有效解决建兴乡产业发展资源不清的问题</t>
  </si>
  <si>
    <t>受益对象满意度</t>
  </si>
  <si>
    <t>1.受益对象满意度&gt;=90%，得满分；
2.受益对象满意度介于60%（含）至90%之间，得分=受益对象满意度×指标分值；
3.受益对象满意度＜60%，不得分。</t>
  </si>
  <si>
    <t>反映获补助受益对象的满意程度。</t>
  </si>
  <si>
    <t>遗属生活补助经费</t>
  </si>
  <si>
    <t>死亡人员遗属（事业）</t>
  </si>
  <si>
    <t>反映遗属补助人员</t>
  </si>
  <si>
    <t>死亡人员遗属（行政）</t>
  </si>
  <si>
    <t>死亡人员遗属（离休）</t>
  </si>
  <si>
    <t>补贴发放完成时间</t>
  </si>
  <si>
    <t>反映遗属补助发放完成时间</t>
  </si>
  <si>
    <t>遗属困难生活补助</t>
  </si>
  <si>
    <t>保障</t>
  </si>
  <si>
    <t>完成得满分，部分完成得10分，未完成不得分。</t>
  </si>
  <si>
    <t>反映保障遗属困难家庭</t>
  </si>
  <si>
    <t>遗属补助人员满意度</t>
  </si>
  <si>
    <t>反映遗属补助人员满意度</t>
  </si>
  <si>
    <t>村（社区）、小组运转补助经费</t>
  </si>
  <si>
    <t>建兴乡村民委员会数量</t>
  </si>
  <si>
    <t>个</t>
  </si>
  <si>
    <t>反映村民委员会数量</t>
  </si>
  <si>
    <t>建兴乡村民小组数量</t>
  </si>
  <si>
    <t>反映村民小组数</t>
  </si>
  <si>
    <t>建兴乡社区数量</t>
  </si>
  <si>
    <t>反映建兴乡社区数量</t>
  </si>
  <si>
    <t>工作经费补助发放准确率</t>
  </si>
  <si>
    <t>反映工作经费补助发放准确率</t>
  </si>
  <si>
    <t>工作经费补助时限</t>
  </si>
  <si>
    <t>&lt;=</t>
  </si>
  <si>
    <t>12</t>
  </si>
  <si>
    <t>反映工作经费补助时限</t>
  </si>
  <si>
    <t>完成得满分，部分完成得10分，未完成不得分</t>
  </si>
  <si>
    <t>反映部门（单位）运转情况</t>
  </si>
  <si>
    <t>反映部门（单位）人员对准转经费的满意程度。</t>
  </si>
  <si>
    <t>（收支专户）建兴乡森林草原防灭火工作补助经费</t>
  </si>
  <si>
    <t>建兴乡森林防火消防车</t>
  </si>
  <si>
    <t>1.00</t>
  </si>
  <si>
    <t>辆</t>
  </si>
  <si>
    <t>1.建兴乡森林防火消防车=2辆，得满分；
2.建兴乡森林防火消防车&lt;2辆时，得分=实际完成值/指标值*100%*指标分值</t>
  </si>
  <si>
    <t>反映建兴乡森林防火消防车数量</t>
  </si>
  <si>
    <t>验收合格率</t>
  </si>
  <si>
    <t>1.项目验收合格率=100%，得满分；
2.项目验收合格率60%（含）至100%之间，得分=项目验收合格率×指标分值；
3项目验收合格率＜60%，不得分。</t>
  </si>
  <si>
    <t>反映消防车维修验收合格率
项目验收合格率=项目验收/项目验收次数*100%</t>
  </si>
  <si>
    <t>资金下达后支付时限</t>
  </si>
  <si>
    <t>1.资金支付及时率=100%，得满分；
2.资金支付及时率60%（含）至100%之间，得分=项目验收合格率×指标分值；
3资金支付及时率＜60%，不得分。</t>
  </si>
  <si>
    <t>森林火灾</t>
  </si>
  <si>
    <t>预防</t>
  </si>
  <si>
    <t>是得满分，否不得分</t>
  </si>
  <si>
    <t>反映森林火灾得到预防</t>
  </si>
  <si>
    <t>反映服务对象满意度</t>
  </si>
  <si>
    <t>涉及耕地流出问题整改数</t>
  </si>
  <si>
    <t>171</t>
  </si>
  <si>
    <t>小时</t>
  </si>
  <si>
    <t xml:space="preserve">1.人工工时=171小时，得满分；
2.人工工时&lt;171小时，得分=实际完成值/指标值*100%*指标分值
</t>
  </si>
  <si>
    <t>反映涉及耕地流出问题整改的村社区数量</t>
  </si>
  <si>
    <t>政策宣传次数</t>
  </si>
  <si>
    <t>16</t>
  </si>
  <si>
    <t xml:space="preserve">1.机械台班天数=16天，得满分；
2.机械台班天数&lt;16天时，得分=实际完成值/指标值*100%*指标分值
=3766户，得满分；
</t>
  </si>
  <si>
    <t>反映机械台班天数</t>
  </si>
  <si>
    <t>1.兑现准确率=100%，得满分；
2.兑现准确率介于60%（含）至100%之间，得分=获补对象准确率×指标分值；
3.兑现准确率＜60%，不得分。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</si>
  <si>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</si>
  <si>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</si>
  <si>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</si>
  <si>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综合使用率</t>
  </si>
  <si>
    <t>综合使用率≥90%，得满分；综合使用率＜90%，得分为综合使用率×指标分值。综合使用率=实际综合使用率/综合使用率×100%。</t>
  </si>
  <si>
    <t xml:space="preserve">反映设施整改后的利用、使用的情况。
</t>
  </si>
  <si>
    <t>建兴乡困难党员春节、七一慰问经费项目补助经费</t>
  </si>
  <si>
    <t>建兴乡春节慰问生活困难党员人数</t>
  </si>
  <si>
    <t>20</t>
  </si>
  <si>
    <t>反映困难党员春节慰问人数</t>
  </si>
  <si>
    <t>七一建党节慰问人数</t>
  </si>
  <si>
    <t>反映困难党员七一建党节慰问人数</t>
  </si>
  <si>
    <t>补助发放准确率</t>
  </si>
  <si>
    <t>反映补助发放准确率</t>
  </si>
  <si>
    <t>资金到位后完成慰问发放时限</t>
  </si>
  <si>
    <t>资金到位后30天内发放春节慰问费和七一建党节慰问费</t>
  </si>
  <si>
    <t>困难党员生活中的实际困难和生活状态</t>
  </si>
  <si>
    <t>改善</t>
  </si>
  <si>
    <t>完成得满分，完成部门得10分，未完成不得分</t>
  </si>
  <si>
    <t>困难党员生产、生活中的实际困难和生活状态的解决和改善程度。</t>
  </si>
  <si>
    <t>用以反映服务对象对该项目实施的满意程度。</t>
  </si>
  <si>
    <t>定额补助公用经费</t>
  </si>
  <si>
    <t>编外人员</t>
  </si>
  <si>
    <t xml:space="preserve">1.集镇垃圾车数=2辆，得满分；
2.集镇垃圾车户数&lt;2辆时，得分=实际完成值/指标值*100%*指标分值
</t>
  </si>
  <si>
    <t>反映集镇垃圾车数量</t>
  </si>
  <si>
    <t>集镇环卫工人员</t>
  </si>
  <si>
    <t xml:space="preserve">1.集镇环卫工人员数=7人，得满分；
2.集镇环卫工人员数&lt;7人时，得分=实际完成值/指标值*100%*指标分值
</t>
  </si>
  <si>
    <t>反映集镇环卫工人数</t>
  </si>
  <si>
    <t>保洁员</t>
  </si>
  <si>
    <t>部</t>
  </si>
  <si>
    <t xml:space="preserve">1.座机电话数=6部，得满分；
2.座机电话数&lt;6部时，得分=实际完成值/指标值*100%*指标分值
</t>
  </si>
  <si>
    <t>反映座机电话数量</t>
  </si>
  <si>
    <t>95</t>
  </si>
  <si>
    <t>反映会议培训到位率</t>
  </si>
  <si>
    <t>完成得满分，完成部分1分，未完成不得分。</t>
  </si>
  <si>
    <t>反映部门（单位）人员对公用经费的满意程度。</t>
  </si>
  <si>
    <t>（收支专户）建兴乡烤烟维护秩序补助经费</t>
  </si>
  <si>
    <t>开展考烟维护工作人员人数</t>
  </si>
  <si>
    <t>10</t>
  </si>
  <si>
    <t>开展考烟维护工作人员人数=10人，得满分，开展考烟维护工作人员人数＜10人时，得分=实际完成值/指标值*100%*指标分值</t>
  </si>
  <si>
    <t>反映开展考烟维护工作人员人数</t>
  </si>
  <si>
    <t>购买矿泉水</t>
  </si>
  <si>
    <t>15</t>
  </si>
  <si>
    <t>件</t>
  </si>
  <si>
    <t>购买矿泉水=15件，得满分；购买矿泉水＜15件时，得分=实际完成值/指标值*100%*指标分值</t>
  </si>
  <si>
    <t>反映购买矿泉水数量</t>
  </si>
  <si>
    <t>购买雨衣</t>
  </si>
  <si>
    <t>购买雨衣=10件，得满分；购买雨衣＜10件时，得分=实际完成值/指标值*100%*指标分值</t>
  </si>
  <si>
    <t>反映购买雨衣数量</t>
  </si>
  <si>
    <t>购买水鞋</t>
  </si>
  <si>
    <t>双</t>
  </si>
  <si>
    <t>购买水鞋=10双，得满分；
购买水鞋＜10双时，得分=实际完成值/指标值*100%*指标分值</t>
  </si>
  <si>
    <t>反映购买水鞋数量</t>
  </si>
  <si>
    <t>购买手电筒</t>
  </si>
  <si>
    <t>购买手电筒=5个，的满分；
购买手电筒＜5个时，得分=实际完成值/指标值*100%*指标分值</t>
  </si>
  <si>
    <t>反映购买手电筒数量</t>
  </si>
  <si>
    <t>购置物品验收合格率</t>
  </si>
  <si>
    <t>1.购置物品验收合格率=100%，得满分；
2.购置物品验收合格率介于60%（含）至100%之间，得分=购置物品验收合格率×指标分值；
3.购置物品验收合格率＜60%，不得分。</t>
  </si>
  <si>
    <t>反映购置物品验收合格率
购置物品验收合格率=抽检符合标准的物品数/抽检实际物品数*100%</t>
  </si>
  <si>
    <t>资金发放及时率</t>
  </si>
  <si>
    <t>30</t>
  </si>
  <si>
    <t>烤烟收购秩序平稳畅通</t>
  </si>
  <si>
    <t>反映烤烟收购秩序平稳畅通得到保障</t>
  </si>
  <si>
    <t>1.服务对象满意度&gt;=90%，得满分；
2.服务对象满意度介于60%（含）至90%之间，得分=服务对象满意度×指标分值；
3.服务对象满意度＜60%，不得分。</t>
  </si>
  <si>
    <t>反映服务对象满意度的满意程度。
服务对象满意度=调查中满意和较满意的服务对象数/调查总人数*100%</t>
  </si>
  <si>
    <t>农村困难党员人数</t>
  </si>
  <si>
    <t>195</t>
  </si>
  <si>
    <t>反映农村困难党员补助人数</t>
  </si>
  <si>
    <t>补助发放及时率</t>
  </si>
  <si>
    <t>反映补助发放及时</t>
  </si>
  <si>
    <t>每季度发放时间</t>
  </si>
  <si>
    <t>日</t>
  </si>
  <si>
    <t>困难党员生活条件</t>
  </si>
  <si>
    <t>是得满分，否则不得分。</t>
  </si>
  <si>
    <t>反映项目预期效果</t>
  </si>
  <si>
    <t>困难党员满意度</t>
  </si>
  <si>
    <t>反映困难党员满意度</t>
  </si>
  <si>
    <t>（收支专户）建兴乡工作经费补助经费</t>
  </si>
  <si>
    <t>1.建兴乡工作经费补助项目实施方案=1本，得满分；
2.建兴乡工作经费补助项目实施方案&lt;1本时，不得分</t>
  </si>
  <si>
    <t>反映制定建兴乡工作经费补助项目实施方案数量</t>
  </si>
  <si>
    <t>（收支专户）建兴乡教育捐赠专项资金</t>
  </si>
  <si>
    <t>通过高考被普通高校(专科及以上)录取的、户口在建兴乡的建档立卡贫困户的群众子女进行一次性资助人数</t>
  </si>
  <si>
    <t>1、建档立卡贫困户的群众子女＝20人，得满分；
2、建档立卡贫困户的群众子女＜20人。得分=实际完成值/指标值*100%*指标分值</t>
  </si>
  <si>
    <t>反映通过高考被普通高校(专科及以上)录取的、户口在建兴乡的建档立卡贫困户的群众子女进行一次性资助人数</t>
  </si>
  <si>
    <t>优秀初中生进行一次性奖励人数</t>
  </si>
  <si>
    <t>1、优秀初中生进行一次性奖励人数＝20人，得满分；
2、优秀初中生进行一次性奖励人数＜20人。得分=实际完成值/指标值*100%*指标分值</t>
  </si>
  <si>
    <t>反映优秀初中生进行一次性奖励人数</t>
  </si>
  <si>
    <t>家庭困难学生助困金人数</t>
  </si>
  <si>
    <t>25</t>
  </si>
  <si>
    <t>1、家庭困难学生助困金人数＝25人，得满分；
2、家庭困难学生助困金人数＜25人。得分=实际完成值/指标值*100%*指标分值</t>
  </si>
  <si>
    <t>反映家庭困难学生助困金人数</t>
  </si>
  <si>
    <t>1、补助发放及时率=100%，得满分；
2、补助发放及时率介于60%（含）至100%之间，得分=补助发放及时率×指标分值；
3.补助发放及时率＜60%，不得分。</t>
  </si>
  <si>
    <t>反映补助发放及时率
补助发放及时率=补助发放数/补助发放总数*100%</t>
  </si>
  <si>
    <t>1、项目实施完成时间≤12月，得满分；
2、项目实施完成时间≥12月时不得分。</t>
  </si>
  <si>
    <t>反映资金下达后补助发放时限</t>
  </si>
  <si>
    <t>家庭困难学生生活</t>
  </si>
  <si>
    <t>反映改善家庭困难学生生活</t>
  </si>
  <si>
    <t>教育教学水平</t>
  </si>
  <si>
    <t>提高</t>
  </si>
  <si>
    <t>反映提高教育教学水平</t>
  </si>
  <si>
    <t>1.受益对象满意度&gt;=90%，得满分；
2.受益对象满意度介于60%（含）至90%之间，得分=受益对象满意度×指标分值；
3受益对象满意度＜60%，不得分。</t>
  </si>
  <si>
    <t>反映获补助受益对象的满意程度。
受益对象满意度=调查中满意和较满意的受益对象数/调查总人数*100%</t>
  </si>
  <si>
    <t>建兴乡综合文化站免费开放工作项目补助经费</t>
  </si>
  <si>
    <t>文化文艺比赛场数</t>
  </si>
  <si>
    <t>场</t>
  </si>
  <si>
    <t>文化文艺比赛场数=2场，得满分；
文化文艺比赛场数＜2场时，得分=实际完成值/指标值*100%*指标分值</t>
  </si>
  <si>
    <t>反映文化文艺比赛场数</t>
  </si>
  <si>
    <t>举办文化惠民活动场数</t>
  </si>
  <si>
    <t>举办文化惠民活动场数=6场，得满分；
举办文化惠民活动场数＜6场时，得分=实际完成值/指标值*100%*指标分值</t>
  </si>
  <si>
    <t>反映举办文化惠民活动场数</t>
  </si>
  <si>
    <t>各类文化艺术培训</t>
  </si>
  <si>
    <t>各类文化艺术培训＝6期，得满分；
各类文化艺术培训＜6期时，得分=实际完成值/指标值*100%*指标分值</t>
  </si>
  <si>
    <t>反映各类文化艺术培训期数</t>
  </si>
  <si>
    <t>各类文化艺术培训、科普讲座、农技知识培训人数</t>
  </si>
  <si>
    <t>设备采购＝2人，得满分；
设备采购＜2人时，得分=实际完成值/指标值*100%*指标分值</t>
  </si>
  <si>
    <t>反映设备采购数量</t>
  </si>
  <si>
    <t>培训人员参会率</t>
  </si>
  <si>
    <t>1.培训人员参会率=100%，得满分；
2.培训人员参会率介于60%（含）至100%之间，得分=-培训人员参会率×指标分值；
3.完成率＜60%，不得分。</t>
  </si>
  <si>
    <t>反映培训参会人员参会率
培训人员参会率=培训人员实际到位人数/培训人员总人数*100%</t>
  </si>
  <si>
    <t>项目开展完成时限</t>
  </si>
  <si>
    <t>1.资金支付及时率=100%，得满分；
2.资金支付及时率介于60%（含）至100%之间，得分=资金支付及时率×指标分值；
3.完成率＜60%，不得分。</t>
  </si>
  <si>
    <t>公共文化体系建设</t>
  </si>
  <si>
    <t>加强</t>
  </si>
  <si>
    <t>是则得满分，否则不得分</t>
  </si>
  <si>
    <t>反映加强公共文化体系建设</t>
  </si>
  <si>
    <t>广大人民群众基本文化权益</t>
  </si>
  <si>
    <t>反映保障广大人民群众基本文化权益</t>
  </si>
  <si>
    <t>1服务对象满意度&gt;=90%，得满分；
2.服务对象满意度介于60%（含）至90%之间，得分=服务对象满意度×指标分值；
3.服务对象满意度＜60%，不得分。</t>
  </si>
  <si>
    <t>无固定收入代表</t>
  </si>
  <si>
    <t>50</t>
  </si>
  <si>
    <t>反映无固定收入代表人数</t>
  </si>
  <si>
    <t>召开建兴乡人民代表大会</t>
  </si>
  <si>
    <t>补贴发放准准率</t>
  </si>
  <si>
    <t>反映补贴发放准准率</t>
  </si>
  <si>
    <t>小一型水库管理员</t>
  </si>
  <si>
    <t>评（扣）分标准：1.完成率=100%，得满分；
2.完成率介于60%（含）至100%之间，完成率×指标分值；
3.完成率＜60%，不得分。
完成率=实际完成指/目标值×100%</t>
  </si>
  <si>
    <t>反映小一型水库管理员人数</t>
  </si>
  <si>
    <t>小二型水库管理员</t>
  </si>
  <si>
    <t>反映小二型水库管理员人数</t>
  </si>
  <si>
    <t>坝塘管理员</t>
  </si>
  <si>
    <t>反映坝塘管理员人数</t>
  </si>
  <si>
    <t>反映人员发放准确率</t>
  </si>
  <si>
    <t>反映项目实施完成时间</t>
  </si>
  <si>
    <t>水库坝塘运行安全</t>
  </si>
  <si>
    <t>完成得满分完成部分得10分，未完成不得分</t>
  </si>
  <si>
    <t>反映水库坝塘运行安全得到保障</t>
  </si>
  <si>
    <t>水库、坝塘管理员满意度</t>
  </si>
  <si>
    <t>反映水库、坝塘管理员满意度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</si>
  <si>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</si>
  <si>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</si>
  <si>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</si>
  <si>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</si>
  <si>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</si>
  <si>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</si>
  <si>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</si>
  <si>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</si>
  <si>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</si>
  <si>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</si>
  <si>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</si>
  <si>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</si>
  <si>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</si>
  <si>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</si>
  <si>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</si>
  <si>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</si>
  <si>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</si>
  <si>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</si>
  <si>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</si>
  <si>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</si>
  <si>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</si>
  <si>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</si>
  <si>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</si>
  <si>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乡镇、街道</t>
  </si>
  <si>
    <t>政府性基金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</si>
  <si>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</si>
  <si>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</si>
  <si>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</si>
  <si>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</si>
  <si>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</si>
  <si>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</si>
  <si>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</si>
  <si>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</si>
  <si>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</si>
  <si>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</si>
  <si>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平掌乡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</si>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</sst>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  <numFmt numFmtId="181" formatCode="#,##0.00;\-#,##0.00;"/>
    <numFmt numFmtId="182" formatCode="0.00_ 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Arial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242B39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242B39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8" fillId="0" borderId="4">
      <alignment horizontal="right" vertical="center"/>
    </xf>
    <xf numFmtId="177" fontId="8" fillId="0" borderId="4">
      <alignment horizontal="right" vertical="center"/>
    </xf>
    <xf numFmtId="10" fontId="8" fillId="0" borderId="4">
      <alignment horizontal="right" vertical="center"/>
    </xf>
    <xf numFmtId="178" fontId="8" fillId="0" borderId="4">
      <alignment horizontal="right" vertical="center"/>
    </xf>
    <xf numFmtId="179" fontId="8" fillId="0" borderId="4">
      <alignment horizontal="right" vertical="center"/>
    </xf>
    <xf numFmtId="179" fontId="8" fillId="0" borderId="4">
      <alignment horizontal="right" vertical="center"/>
    </xf>
    <xf numFmtId="49" fontId="8" fillId="0" borderId="4">
      <alignment horizontal="left" vertical="center" wrapText="1"/>
    </xf>
    <xf numFmtId="180" fontId="8" fillId="0" borderId="4">
      <alignment horizontal="right" vertical="center"/>
    </xf>
    <xf numFmtId="0" fontId="8" fillId="0" borderId="0">
      <alignment vertical="top"/>
      <protection locked="0"/>
    </xf>
  </cellStyleXfs>
  <cellXfs count="29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9" fontId="5" fillId="0" borderId="4" xfId="53" applyFont="1" applyAlignment="1">
      <alignment horizontal="right" vertical="center"/>
    </xf>
    <xf numFmtId="179" fontId="5" fillId="0" borderId="4" xfId="53" applyFont="1" applyAlignment="1">
      <alignment horizontal="left" vertical="center"/>
    </xf>
    <xf numFmtId="179" fontId="5" fillId="0" borderId="4" xfId="53" applyFo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8" fillId="0" borderId="0" xfId="55" applyBorder="1">
      <alignment horizontal="left" vertical="center" wrapText="1"/>
    </xf>
    <xf numFmtId="49" fontId="9" fillId="0" borderId="0" xfId="55" applyFont="1" applyBorder="1" applyAlignment="1">
      <alignment horizontal="center" vertical="center" wrapText="1"/>
    </xf>
    <xf numFmtId="0" fontId="8" fillId="0" borderId="0" xfId="55" applyNumberFormat="1" applyBorder="1">
      <alignment horizontal="left" vertical="center" wrapText="1"/>
    </xf>
    <xf numFmtId="49" fontId="10" fillId="0" borderId="4" xfId="55" applyFont="1" applyAlignment="1">
      <alignment horizontal="center" vertical="center" wrapText="1"/>
    </xf>
    <xf numFmtId="49" fontId="11" fillId="0" borderId="4" xfId="55" applyFont="1" applyAlignment="1">
      <alignment horizontal="center" vertical="center" wrapText="1"/>
    </xf>
    <xf numFmtId="49" fontId="10" fillId="0" borderId="4" xfId="55" applyFont="1">
      <alignment horizontal="left" vertical="center" wrapText="1"/>
    </xf>
    <xf numFmtId="49" fontId="8" fillId="0" borderId="0" xfId="55" applyBorder="1" applyAlignment="1">
      <alignment horizontal="right" vertical="center" wrapText="1"/>
    </xf>
    <xf numFmtId="178" fontId="8" fillId="0" borderId="4" xfId="52">
      <alignment horizontal="right" vertical="center"/>
    </xf>
    <xf numFmtId="179" fontId="8" fillId="0" borderId="4" xfId="53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57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49" fontId="8" fillId="0" borderId="4" xfId="0" applyNumberFormat="1" applyFont="1" applyFill="1" applyBorder="1" applyAlignment="1">
      <alignment horizontal="center" vertical="center" wrapText="1"/>
    </xf>
    <xf numFmtId="179" fontId="8" fillId="0" borderId="4" xfId="53" applyAlignment="1">
      <alignment horizontal="right" vertical="center" wrapText="1"/>
    </xf>
    <xf numFmtId="49" fontId="8" fillId="0" borderId="4" xfId="55">
      <alignment horizontal="left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179" fontId="8" fillId="0" borderId="4" xfId="0" applyNumberFormat="1" applyFont="1" applyFill="1" applyBorder="1" applyAlignment="1">
      <alignment horizontal="right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Border="1" applyAlignment="1">
      <alignment vertical="top" wrapText="1"/>
    </xf>
    <xf numFmtId="49" fontId="8" fillId="0" borderId="4" xfId="0" applyNumberFormat="1" applyFont="1" applyFill="1" applyBorder="1" applyAlignment="1">
      <alignment horizontal="left" vertical="center" wrapText="1" indent="1"/>
    </xf>
    <xf numFmtId="179" fontId="8" fillId="0" borderId="4" xfId="53" applyAlignment="1">
      <alignment horizontal="left" vertical="center" wrapText="1"/>
    </xf>
    <xf numFmtId="179" fontId="8" fillId="0" borderId="4" xfId="0" applyNumberFormat="1" applyFont="1" applyFill="1" applyBorder="1" applyAlignment="1">
      <alignment horizontal="left" vertical="center" wrapText="1"/>
    </xf>
    <xf numFmtId="49" fontId="8" fillId="0" borderId="4" xfId="55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5" fillId="0" borderId="5" xfId="57" applyNumberFormat="1" applyFont="1" applyFill="1" applyBorder="1" applyAlignment="1" applyProtection="1">
      <alignment horizontal="center" vertical="center"/>
    </xf>
    <xf numFmtId="49" fontId="14" fillId="0" borderId="5" xfId="57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4" xfId="55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9" fontId="15" fillId="0" borderId="4" xfId="53" applyFont="1" applyAlignment="1">
      <alignment horizontal="center" vertical="center"/>
    </xf>
    <xf numFmtId="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/>
    </xf>
    <xf numFmtId="181" fontId="17" fillId="0" borderId="5" xfId="57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6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179" fontId="15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6" fillId="0" borderId="4" xfId="0" applyNumberFormat="1" applyFont="1" applyBorder="1" applyAlignment="1" applyProtection="1">
      <alignment horizontal="center" vertical="center"/>
      <protection locked="0"/>
    </xf>
    <xf numFmtId="179" fontId="8" fillId="0" borderId="4" xfId="53" applyFill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15" fillId="0" borderId="3" xfId="53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/>
    </xf>
    <xf numFmtId="49" fontId="5" fillId="0" borderId="4" xfId="55" applyFont="1" applyFill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9" fontId="5" fillId="0" borderId="4" xfId="53" applyFont="1" applyFill="1">
      <alignment horizontal="right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9" fontId="8" fillId="0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182" fontId="0" fillId="0" borderId="0" xfId="0" applyNumberFormat="1" applyFill="1"/>
    <xf numFmtId="182" fontId="0" fillId="0" borderId="0" xfId="0" applyNumberFormat="1" applyFill="1" applyAlignment="1">
      <alignment horizontal="center" vertical="center"/>
    </xf>
    <xf numFmtId="182" fontId="1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82" fontId="4" fillId="0" borderId="14" xfId="0" applyNumberFormat="1" applyFont="1" applyFill="1" applyBorder="1" applyAlignment="1">
      <alignment horizontal="center" vertical="center"/>
    </xf>
    <xf numFmtId="182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182" fontId="4" fillId="0" borderId="1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82" fontId="3" fillId="0" borderId="5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9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center" wrapText="1" indent="2"/>
    </xf>
    <xf numFmtId="0" fontId="8" fillId="0" borderId="9" xfId="0" applyFont="1" applyFill="1" applyBorder="1" applyAlignment="1">
      <alignment horizontal="left" vertical="center" wrapText="1" indent="2"/>
    </xf>
    <xf numFmtId="182" fontId="1" fillId="0" borderId="0" xfId="0" applyNumberFormat="1" applyFont="1" applyFill="1" applyAlignment="1">
      <alignment horizontal="right" vertical="center"/>
    </xf>
    <xf numFmtId="182" fontId="1" fillId="0" borderId="0" xfId="0" applyNumberFormat="1" applyFont="1" applyFill="1" applyAlignment="1">
      <alignment horizontal="right"/>
    </xf>
    <xf numFmtId="182" fontId="4" fillId="0" borderId="6" xfId="0" applyNumberFormat="1" applyFont="1" applyFill="1" applyBorder="1" applyAlignment="1">
      <alignment horizontal="center" vertical="center"/>
    </xf>
    <xf numFmtId="182" fontId="8" fillId="0" borderId="4" xfId="53" applyNumberFormat="1" applyFont="1" applyFill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82" fontId="5" fillId="0" borderId="3" xfId="53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>
      <alignment vertical="center"/>
    </xf>
    <xf numFmtId="4" fontId="25" fillId="0" borderId="4" xfId="0" applyNumberFormat="1" applyFont="1" applyBorder="1" applyAlignment="1" applyProtection="1">
      <alignment horizontal="right" vertical="center"/>
      <protection locked="0"/>
    </xf>
    <xf numFmtId="0" fontId="2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179" fontId="8" fillId="0" borderId="3" xfId="53" applyBorder="1">
      <alignment horizontal="right" vertical="center"/>
    </xf>
    <xf numFmtId="0" fontId="3" fillId="0" borderId="4" xfId="0" applyFont="1" applyBorder="1" applyAlignment="1">
      <alignment vertical="center"/>
    </xf>
    <xf numFmtId="4" fontId="2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49" fontId="5" fillId="0" borderId="10" xfId="55" applyFont="1" applyBorder="1">
      <alignment horizontal="left" vertical="center" wrapText="1"/>
    </xf>
    <xf numFmtId="0" fontId="25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4" fontId="25" fillId="0" borderId="3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8" fillId="0" borderId="4" xfId="53" applyFont="1" applyFill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179" fontId="8" fillId="0" borderId="1" xfId="53" applyFill="1" applyBorder="1">
      <alignment horizontal="right" vertical="center"/>
    </xf>
    <xf numFmtId="179" fontId="8" fillId="0" borderId="9" xfId="53" applyFill="1" applyBorder="1">
      <alignment horizontal="right" vertical="center"/>
    </xf>
    <xf numFmtId="0" fontId="0" fillId="0" borderId="5" xfId="0" applyFill="1" applyBorder="1"/>
    <xf numFmtId="179" fontId="8" fillId="0" borderId="3" xfId="53" applyFill="1" applyBorder="1">
      <alignment horizontal="right" vertical="center"/>
    </xf>
    <xf numFmtId="179" fontId="8" fillId="0" borderId="6" xfId="53" applyFill="1" applyBorder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center" vertical="center" wrapText="1"/>
    </xf>
    <xf numFmtId="179" fontId="8" fillId="0" borderId="4" xfId="53" applyAlignment="1">
      <alignment horizontal="right" vertical="center"/>
    </xf>
    <xf numFmtId="182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179" fontId="8" fillId="0" borderId="5" xfId="53" applyBorder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9" fontId="8" fillId="0" borderId="1" xfId="53" applyBorder="1">
      <alignment horizontal="right" vertical="center"/>
    </xf>
    <xf numFmtId="0" fontId="0" fillId="0" borderId="5" xfId="0" applyBorder="1"/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179" fontId="2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24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" defaultRowHeight="14.25" customHeight="1" outlineLevelCol="4"/>
  <cols>
    <col min="1" max="1" width="39.55" customWidth="1"/>
    <col min="2" max="2" width="46.3333333333333" customWidth="1"/>
    <col min="3" max="3" width="40.4416666666667" customWidth="1"/>
    <col min="4" max="4" width="50.2166666666667" customWidth="1"/>
    <col min="5" max="5" width="10.375"/>
  </cols>
  <sheetData>
    <row r="1" customHeight="1" spans="1:4">
      <c r="A1" s="2"/>
      <c r="B1" s="2"/>
      <c r="C1" s="2"/>
      <c r="D1" s="2"/>
    </row>
    <row r="2" ht="11.95" customHeight="1" spans="4:4">
      <c r="D2" s="112" t="s">
        <v>0</v>
      </c>
    </row>
    <row r="3" ht="36" customHeight="1" spans="1:4">
      <c r="A3" s="51" t="s">
        <v>1</v>
      </c>
      <c r="B3" s="283"/>
      <c r="C3" s="283"/>
      <c r="D3" s="283"/>
    </row>
    <row r="4" ht="20.95" customHeight="1" spans="1:4">
      <c r="A4" s="100" t="s">
        <v>2</v>
      </c>
      <c r="B4" s="218"/>
      <c r="C4" s="218"/>
      <c r="D4" s="111" t="s">
        <v>3</v>
      </c>
    </row>
    <row r="5" ht="19.5" customHeight="1" spans="1:4">
      <c r="A5" s="25" t="s">
        <v>4</v>
      </c>
      <c r="B5" s="27"/>
      <c r="C5" s="25" t="s">
        <v>5</v>
      </c>
      <c r="D5" s="27"/>
    </row>
    <row r="6" ht="19.5" customHeight="1" spans="1:4">
      <c r="A6" s="28" t="s">
        <v>6</v>
      </c>
      <c r="B6" s="28" t="s">
        <v>7</v>
      </c>
      <c r="C6" s="28" t="s">
        <v>8</v>
      </c>
      <c r="D6" s="28" t="s">
        <v>7</v>
      </c>
    </row>
    <row r="7" ht="19.5" customHeight="1" spans="1:4">
      <c r="A7" s="29"/>
      <c r="B7" s="29"/>
      <c r="C7" s="29"/>
      <c r="D7" s="37"/>
    </row>
    <row r="8" ht="25.4" customHeight="1" spans="1:4">
      <c r="A8" s="232" t="s">
        <v>9</v>
      </c>
      <c r="B8" s="50">
        <f>17324798.61+1259297.87</f>
        <v>18584096.48</v>
      </c>
      <c r="C8" s="224" t="str">
        <f>"一"&amp;"、"&amp;"一般公共服务支出"</f>
        <v>一、一般公共服务支出</v>
      </c>
      <c r="D8" s="284">
        <f>6149400.68+88000</f>
        <v>6237400.68</v>
      </c>
    </row>
    <row r="9" ht="25.4" customHeight="1" spans="1:4">
      <c r="A9" s="232" t="s">
        <v>10</v>
      </c>
      <c r="B9" s="50">
        <v>766477.5</v>
      </c>
      <c r="C9" s="224" t="str">
        <f>"二"&amp;"、"&amp;"教育支出"</f>
        <v>二、教育支出</v>
      </c>
      <c r="D9" s="284">
        <v>205080</v>
      </c>
    </row>
    <row r="10" ht="25.4" customHeight="1" spans="1:4">
      <c r="A10" s="232" t="s">
        <v>11</v>
      </c>
      <c r="B10" s="50"/>
      <c r="C10" s="224" t="str">
        <f>"三"&amp;"、"&amp;"文化旅游体育与传媒支出"</f>
        <v>三、文化旅游体育与传媒支出</v>
      </c>
      <c r="D10" s="284">
        <v>1800</v>
      </c>
    </row>
    <row r="11" ht="25.4" customHeight="1" spans="1:4">
      <c r="A11" s="232" t="s">
        <v>12</v>
      </c>
      <c r="B11" s="50"/>
      <c r="C11" s="224" t="str">
        <f>"四"&amp;"、"&amp;"社会保障和就业支出"</f>
        <v>四、社会保障和就业支出</v>
      </c>
      <c r="D11" s="284">
        <v>1454542.4</v>
      </c>
    </row>
    <row r="12" ht="25.4" customHeight="1" spans="1:4">
      <c r="A12" s="232" t="s">
        <v>13</v>
      </c>
      <c r="B12" s="50">
        <v>315845</v>
      </c>
      <c r="C12" s="224" t="str">
        <f>"五"&amp;"、"&amp;"卫生健康支出"</f>
        <v>五、卫生健康支出</v>
      </c>
      <c r="D12" s="284">
        <f>988798.53+6300</f>
        <v>995098.53</v>
      </c>
    </row>
    <row r="13" ht="25.4" customHeight="1" spans="1:4">
      <c r="A13" s="232" t="s">
        <v>14</v>
      </c>
      <c r="B13" s="50"/>
      <c r="C13" s="224" t="str">
        <f>"六"&amp;"、"&amp;"节能环保支出"</f>
        <v>六、节能环保支出</v>
      </c>
      <c r="D13" s="284">
        <v>652288</v>
      </c>
    </row>
    <row r="14" ht="25.4" customHeight="1" spans="1:4">
      <c r="A14" s="232" t="s">
        <v>15</v>
      </c>
      <c r="B14" s="50"/>
      <c r="C14" s="224" t="s">
        <v>16</v>
      </c>
      <c r="D14" s="284">
        <v>40000</v>
      </c>
    </row>
    <row r="15" ht="25.4" customHeight="1" spans="1:4">
      <c r="A15" s="232" t="s">
        <v>17</v>
      </c>
      <c r="B15" s="50"/>
      <c r="C15" s="224" t="str">
        <f>"八"&amp;"、"&amp;"农林水支出"</f>
        <v>八、农林水支出</v>
      </c>
      <c r="D15" s="284">
        <f>6833582+590497.87</f>
        <v>7424079.87</v>
      </c>
    </row>
    <row r="16" ht="25.4" customHeight="1" spans="1:5">
      <c r="A16" s="285" t="s">
        <v>18</v>
      </c>
      <c r="B16" s="50"/>
      <c r="C16" s="224" t="s">
        <v>19</v>
      </c>
      <c r="D16" s="284">
        <f>374500+160000</f>
        <v>534500</v>
      </c>
      <c r="E16">
        <v>9</v>
      </c>
    </row>
    <row r="17" ht="25.4" customHeight="1" spans="1:4">
      <c r="A17" s="286" t="s">
        <v>20</v>
      </c>
      <c r="B17" s="287">
        <v>315845</v>
      </c>
      <c r="C17" s="224" t="str">
        <f>"十"&amp;"、"&amp;"自然资源海洋气象等支出"</f>
        <v>十、自然资源海洋气象等支出</v>
      </c>
      <c r="D17" s="284">
        <v>64372</v>
      </c>
    </row>
    <row r="18" ht="25.4" customHeight="1" spans="1:4">
      <c r="A18" s="288"/>
      <c r="B18" s="288"/>
      <c r="C18" s="229" t="str">
        <f>"十一"&amp;"、"&amp;"住房保障支出"</f>
        <v>十一、住房保障支出</v>
      </c>
      <c r="D18" s="284">
        <v>1290780</v>
      </c>
    </row>
    <row r="19" ht="25.4" customHeight="1" spans="1:4">
      <c r="A19" s="288"/>
      <c r="B19" s="288"/>
      <c r="C19" s="230" t="s">
        <v>21</v>
      </c>
      <c r="D19" s="284">
        <v>766477.5</v>
      </c>
    </row>
    <row r="20" ht="25.4" customHeight="1" spans="1:4">
      <c r="A20" s="289" t="s">
        <v>22</v>
      </c>
      <c r="B20" s="233">
        <f>B8+B12+B9</f>
        <v>19666418.98</v>
      </c>
      <c r="C20" s="234" t="s">
        <v>23</v>
      </c>
      <c r="D20" s="233">
        <f>SUM(D8:D19)</f>
        <v>19666418.98</v>
      </c>
    </row>
    <row r="21" ht="25.4" customHeight="1" spans="1:4">
      <c r="A21" s="290" t="s">
        <v>24</v>
      </c>
      <c r="B21" s="227"/>
      <c r="C21" s="291" t="s">
        <v>25</v>
      </c>
      <c r="D21" s="292"/>
    </row>
    <row r="22" ht="25.4" customHeight="1" spans="1:4">
      <c r="A22" s="293" t="s">
        <v>26</v>
      </c>
      <c r="B22" s="188"/>
      <c r="C22" s="228" t="s">
        <v>26</v>
      </c>
      <c r="D22" s="93"/>
    </row>
    <row r="23" ht="25.4" customHeight="1" spans="1:4">
      <c r="A23" s="293" t="s">
        <v>27</v>
      </c>
      <c r="B23" s="188"/>
      <c r="C23" s="228" t="s">
        <v>28</v>
      </c>
      <c r="D23" s="93"/>
    </row>
    <row r="24" ht="25.4" customHeight="1" spans="1:4">
      <c r="A24" s="294" t="s">
        <v>29</v>
      </c>
      <c r="B24" s="227">
        <f>B20+B22</f>
        <v>19666418.98</v>
      </c>
      <c r="C24" s="234" t="s">
        <v>30</v>
      </c>
      <c r="D24" s="221">
        <f>D20</f>
        <v>19666418.98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38" sqref="B38"/>
    </sheetView>
  </sheetViews>
  <sheetFormatPr defaultColWidth="9.10833333333333" defaultRowHeight="14.25" customHeight="1" outlineLevelCol="5"/>
  <cols>
    <col min="1" max="1" width="29" customWidth="1"/>
    <col min="2" max="2" width="28.55" customWidth="1"/>
    <col min="3" max="3" width="31.55" customWidth="1"/>
    <col min="4" max="6" width="33.4416666666667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1" t="s">
        <v>786</v>
      </c>
    </row>
    <row r="3" ht="28.5" customHeight="1" spans="1:6">
      <c r="A3" s="33" t="s">
        <v>787</v>
      </c>
      <c r="B3" s="33"/>
      <c r="C3" s="33"/>
      <c r="D3" s="33"/>
      <c r="E3" s="33"/>
      <c r="F3" s="33"/>
    </row>
    <row r="4" ht="15.05" customHeight="1" spans="1:6">
      <c r="A4" s="113" t="str">
        <f>'部门财务收支预算总表01-1'!A4</f>
        <v>单位名称：新平彝族傣族自治县建兴乡人民政府</v>
      </c>
      <c r="B4" s="114"/>
      <c r="C4" s="114"/>
      <c r="D4" s="64"/>
      <c r="E4" s="64"/>
      <c r="F4" s="117" t="s">
        <v>3</v>
      </c>
    </row>
    <row r="5" ht="18.85" customHeight="1" spans="1:6">
      <c r="A5" s="8" t="s">
        <v>218</v>
      </c>
      <c r="B5" s="8" t="s">
        <v>61</v>
      </c>
      <c r="C5" s="8" t="s">
        <v>62</v>
      </c>
      <c r="D5" s="28" t="s">
        <v>788</v>
      </c>
      <c r="E5" s="67"/>
      <c r="F5" s="67"/>
    </row>
    <row r="6" ht="29.95" customHeight="1" spans="1:6">
      <c r="A6" s="29"/>
      <c r="B6" s="29"/>
      <c r="C6" s="29"/>
      <c r="D6" s="28" t="s">
        <v>35</v>
      </c>
      <c r="E6" s="67" t="s">
        <v>70</v>
      </c>
      <c r="F6" s="67" t="s">
        <v>71</v>
      </c>
    </row>
    <row r="7" ht="16.5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3" customHeight="1" spans="1:6">
      <c r="A8" s="34"/>
      <c r="B8" s="34"/>
      <c r="C8" s="34"/>
      <c r="D8" s="32"/>
      <c r="E8" s="32"/>
      <c r="F8" s="32"/>
    </row>
    <row r="9" ht="17.2" customHeight="1" spans="1:6">
      <c r="A9" s="115" t="s">
        <v>165</v>
      </c>
      <c r="B9" s="116"/>
      <c r="C9" s="116"/>
      <c r="D9" s="32"/>
      <c r="E9" s="32"/>
      <c r="F9" s="32"/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workbookViewId="0">
      <pane ySplit="1" topLeftCell="A2" activePane="bottomLeft" state="frozen"/>
      <selection/>
      <selection pane="bottomLeft" activeCell="C11" sqref="C11"/>
    </sheetView>
  </sheetViews>
  <sheetFormatPr defaultColWidth="9.10833333333333" defaultRowHeight="14.25" customHeight="1"/>
  <cols>
    <col min="1" max="1" width="39.1083333333333" customWidth="1"/>
    <col min="2" max="2" width="21.6583333333333" customWidth="1"/>
    <col min="3" max="3" width="35.2166666666667" customWidth="1"/>
    <col min="4" max="4" width="8.875" customWidth="1"/>
    <col min="5" max="5" width="10.2166666666667" customWidth="1"/>
    <col min="6" max="11" width="14.7833333333333" customWidth="1"/>
    <col min="12" max="16" width="12.55" customWidth="1"/>
    <col min="17" max="17" width="10.4416666666667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6" customHeight="1" spans="15:17">
      <c r="O2" s="60"/>
      <c r="P2" s="60"/>
      <c r="Q2" s="111" t="s">
        <v>789</v>
      </c>
    </row>
    <row r="3" ht="27.85" customHeight="1" spans="1:17">
      <c r="A3" s="62" t="s">
        <v>790</v>
      </c>
      <c r="B3" s="33"/>
      <c r="C3" s="33"/>
      <c r="D3" s="33"/>
      <c r="E3" s="33"/>
      <c r="F3" s="33"/>
      <c r="G3" s="33"/>
      <c r="H3" s="33"/>
      <c r="I3" s="33"/>
      <c r="J3" s="33"/>
      <c r="K3" s="56"/>
      <c r="L3" s="33"/>
      <c r="M3" s="33"/>
      <c r="N3" s="33"/>
      <c r="O3" s="56"/>
      <c r="P3" s="56"/>
      <c r="Q3" s="33"/>
    </row>
    <row r="4" ht="18.85" customHeight="1" spans="1:17">
      <c r="A4" s="100" t="str">
        <f>'部门财务收支预算总表01-1'!A4</f>
        <v>单位名称：新平彝族傣族自治县建兴乡人民政府</v>
      </c>
      <c r="B4" s="23"/>
      <c r="C4" s="23"/>
      <c r="D4" s="23"/>
      <c r="E4" s="23"/>
      <c r="F4" s="23"/>
      <c r="G4" s="23"/>
      <c r="H4" s="23"/>
      <c r="I4" s="23"/>
      <c r="J4" s="23"/>
      <c r="O4" s="70"/>
      <c r="P4" s="70"/>
      <c r="Q4" s="112" t="s">
        <v>209</v>
      </c>
    </row>
    <row r="5" ht="15.75" customHeight="1" spans="1:17">
      <c r="A5" s="8" t="s">
        <v>791</v>
      </c>
      <c r="B5" s="74" t="s">
        <v>792</v>
      </c>
      <c r="C5" s="74" t="s">
        <v>793</v>
      </c>
      <c r="D5" s="74" t="s">
        <v>794</v>
      </c>
      <c r="E5" s="74" t="s">
        <v>795</v>
      </c>
      <c r="F5" s="74" t="s">
        <v>796</v>
      </c>
      <c r="G5" s="75" t="s">
        <v>225</v>
      </c>
      <c r="H5" s="75"/>
      <c r="I5" s="75"/>
      <c r="J5" s="75"/>
      <c r="K5" s="87"/>
      <c r="L5" s="75"/>
      <c r="M5" s="75"/>
      <c r="N5" s="75"/>
      <c r="O5" s="89"/>
      <c r="P5" s="87"/>
      <c r="Q5" s="98"/>
    </row>
    <row r="6" ht="17.2" customHeight="1" spans="1:17">
      <c r="A6" s="10"/>
      <c r="B6" s="76"/>
      <c r="C6" s="76"/>
      <c r="D6" s="76"/>
      <c r="E6" s="76"/>
      <c r="F6" s="76"/>
      <c r="G6" s="76" t="s">
        <v>35</v>
      </c>
      <c r="H6" s="76" t="s">
        <v>38</v>
      </c>
      <c r="I6" s="76" t="s">
        <v>797</v>
      </c>
      <c r="J6" s="76" t="s">
        <v>798</v>
      </c>
      <c r="K6" s="88" t="s">
        <v>799</v>
      </c>
      <c r="L6" s="90" t="s">
        <v>800</v>
      </c>
      <c r="M6" s="90"/>
      <c r="N6" s="90"/>
      <c r="O6" s="91"/>
      <c r="P6" s="99"/>
      <c r="Q6" s="77"/>
    </row>
    <row r="7" ht="54" customHeight="1" spans="1:17">
      <c r="A7" s="12"/>
      <c r="B7" s="77"/>
      <c r="C7" s="77"/>
      <c r="D7" s="77"/>
      <c r="E7" s="77"/>
      <c r="F7" s="77"/>
      <c r="G7" s="77"/>
      <c r="H7" s="77" t="s">
        <v>37</v>
      </c>
      <c r="I7" s="77"/>
      <c r="J7" s="77"/>
      <c r="K7" s="78"/>
      <c r="L7" s="77" t="s">
        <v>37</v>
      </c>
      <c r="M7" s="77" t="s">
        <v>48</v>
      </c>
      <c r="N7" s="77" t="s">
        <v>232</v>
      </c>
      <c r="O7" s="92" t="s">
        <v>44</v>
      </c>
      <c r="P7" s="78" t="s">
        <v>45</v>
      </c>
      <c r="Q7" s="77" t="s">
        <v>46</v>
      </c>
    </row>
    <row r="8" ht="15.05" customHeight="1" spans="1:17">
      <c r="A8" s="29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07">
        <v>13</v>
      </c>
      <c r="N8" s="107">
        <v>14</v>
      </c>
      <c r="O8" s="107">
        <v>15</v>
      </c>
      <c r="P8" s="107">
        <v>16</v>
      </c>
      <c r="Q8" s="107">
        <v>17</v>
      </c>
    </row>
    <row r="9" ht="15.05" customHeight="1" spans="1:17">
      <c r="A9" s="102" t="s">
        <v>52</v>
      </c>
      <c r="B9" s="102"/>
      <c r="C9" s="102"/>
      <c r="D9" s="103"/>
      <c r="E9" s="108"/>
      <c r="F9" s="108">
        <v>332400</v>
      </c>
      <c r="G9" s="108">
        <v>332400</v>
      </c>
      <c r="H9" s="105">
        <v>332400</v>
      </c>
      <c r="I9" s="105"/>
      <c r="J9" s="105"/>
      <c r="K9" s="105"/>
      <c r="L9" s="105"/>
      <c r="M9" s="108"/>
      <c r="N9" s="105"/>
      <c r="O9" s="105"/>
      <c r="P9" s="108"/>
      <c r="Q9" s="108">
        <v>332400</v>
      </c>
    </row>
    <row r="10" ht="15.05" customHeight="1" spans="1:17">
      <c r="A10" s="102" t="str">
        <f>"        "&amp;"定额补助公用经费"</f>
        <v>        定额补助公用经费</v>
      </c>
      <c r="B10" s="102"/>
      <c r="C10" s="104"/>
      <c r="D10" s="104"/>
      <c r="E10" s="108"/>
      <c r="F10" s="108">
        <v>40400</v>
      </c>
      <c r="G10" s="108">
        <v>40400</v>
      </c>
      <c r="H10" s="105">
        <v>40400</v>
      </c>
      <c r="I10" s="105"/>
      <c r="J10" s="105"/>
      <c r="K10" s="105"/>
      <c r="L10" s="105"/>
      <c r="M10" s="108"/>
      <c r="N10" s="105"/>
      <c r="O10" s="105"/>
      <c r="P10" s="108"/>
      <c r="Q10" s="108">
        <v>40400</v>
      </c>
    </row>
    <row r="11" ht="15.05" customHeight="1" spans="1:17">
      <c r="A11" s="102" t="str">
        <f>"            "&amp;"车辆加油服务"</f>
        <v>            车辆加油服务</v>
      </c>
      <c r="B11" s="102" t="str">
        <f>"C23120302"&amp;"  "&amp;"车辆加油、添加燃料服务"</f>
        <v>C23120302  车辆加油、添加燃料服务</v>
      </c>
      <c r="C11" s="104">
        <v>1</v>
      </c>
      <c r="D11" s="105">
        <v>10000</v>
      </c>
      <c r="E11" s="109" t="s">
        <v>801</v>
      </c>
      <c r="F11" s="108">
        <v>10000</v>
      </c>
      <c r="G11" s="105">
        <v>10000</v>
      </c>
      <c r="H11" s="105">
        <v>10000</v>
      </c>
      <c r="I11" s="105"/>
      <c r="J11" s="105"/>
      <c r="K11" s="105"/>
      <c r="L11" s="105"/>
      <c r="M11" s="105"/>
      <c r="N11" s="105"/>
      <c r="O11" s="105"/>
      <c r="P11" s="108"/>
      <c r="Q11" s="105">
        <v>10000</v>
      </c>
    </row>
    <row r="12" ht="15.05" customHeight="1" spans="1:17">
      <c r="A12" s="102" t="str">
        <f>"            "&amp;"车辆保险"</f>
        <v>            车辆保险</v>
      </c>
      <c r="B12" s="102" t="str">
        <f>"C1804010201"&amp;"  "&amp;"机动车保险服务"</f>
        <v>C1804010201  机动车保险服务</v>
      </c>
      <c r="C12" s="104">
        <v>1</v>
      </c>
      <c r="D12" s="105">
        <v>8000</v>
      </c>
      <c r="E12" s="109" t="s">
        <v>801</v>
      </c>
      <c r="F12" s="108">
        <v>8000</v>
      </c>
      <c r="G12" s="105">
        <v>8000</v>
      </c>
      <c r="H12" s="105">
        <v>8000</v>
      </c>
      <c r="I12" s="105"/>
      <c r="J12" s="105"/>
      <c r="K12" s="105"/>
      <c r="L12" s="105"/>
      <c r="M12" s="105"/>
      <c r="N12" s="105"/>
      <c r="O12" s="105"/>
      <c r="P12" s="108"/>
      <c r="Q12" s="105">
        <v>8000</v>
      </c>
    </row>
    <row r="13" ht="15.05" customHeight="1" spans="1:17">
      <c r="A13" s="102" t="str">
        <f>"            "&amp;"车辆维修和保养"</f>
        <v>            车辆维修和保养</v>
      </c>
      <c r="B13" s="102" t="str">
        <f>"C23120301"&amp;"  "&amp;"车辆维修和保养服务"</f>
        <v>C23120301  车辆维修和保养服务</v>
      </c>
      <c r="C13" s="104">
        <v>1</v>
      </c>
      <c r="D13" s="105">
        <v>2000</v>
      </c>
      <c r="E13" s="109" t="s">
        <v>801</v>
      </c>
      <c r="F13" s="108">
        <v>2000</v>
      </c>
      <c r="G13" s="105">
        <v>2000</v>
      </c>
      <c r="H13" s="105">
        <v>2000</v>
      </c>
      <c r="I13" s="105"/>
      <c r="J13" s="105"/>
      <c r="K13" s="105"/>
      <c r="L13" s="105"/>
      <c r="M13" s="105"/>
      <c r="N13" s="105"/>
      <c r="O13" s="105"/>
      <c r="P13" s="108"/>
      <c r="Q13" s="105">
        <v>2000</v>
      </c>
    </row>
    <row r="14" ht="15.05" customHeight="1" spans="1:17">
      <c r="A14" s="102" t="str">
        <f>"            "&amp;"复印纸"</f>
        <v>            复印纸</v>
      </c>
      <c r="B14" s="102" t="str">
        <f>"A05040101"&amp;"  "&amp;"复印纸"</f>
        <v>A05040101  复印纸</v>
      </c>
      <c r="C14" s="104">
        <v>1</v>
      </c>
      <c r="D14" s="105">
        <v>20400</v>
      </c>
      <c r="E14" s="109" t="s">
        <v>801</v>
      </c>
      <c r="F14" s="108">
        <v>20400</v>
      </c>
      <c r="G14" s="105">
        <v>20400</v>
      </c>
      <c r="H14" s="105">
        <v>20400</v>
      </c>
      <c r="I14" s="105"/>
      <c r="J14" s="105"/>
      <c r="K14" s="105"/>
      <c r="L14" s="105"/>
      <c r="M14" s="105"/>
      <c r="N14" s="105"/>
      <c r="O14" s="105"/>
      <c r="P14" s="108"/>
      <c r="Q14" s="105">
        <v>20400</v>
      </c>
    </row>
    <row r="15" ht="15.05" customHeight="1" spans="1:17">
      <c r="A15" s="102" t="str">
        <f>"        "&amp;"公务用车运行维护费补助经费"</f>
        <v>        公务用车运行维护费补助经费</v>
      </c>
      <c r="B15" s="106"/>
      <c r="C15" s="106"/>
      <c r="D15" s="106"/>
      <c r="E15" s="106"/>
      <c r="F15" s="108">
        <v>292000</v>
      </c>
      <c r="G15" s="108">
        <v>292000</v>
      </c>
      <c r="H15" s="105">
        <v>292000</v>
      </c>
      <c r="I15" s="105"/>
      <c r="J15" s="105"/>
      <c r="K15" s="105"/>
      <c r="L15" s="105"/>
      <c r="M15" s="108"/>
      <c r="N15" s="105"/>
      <c r="O15" s="105"/>
      <c r="P15" s="108"/>
      <c r="Q15" s="108">
        <v>292000</v>
      </c>
    </row>
    <row r="16" ht="15.05" customHeight="1" spans="1:17">
      <c r="A16" s="102" t="str">
        <f>"            "&amp;"加油费"</f>
        <v>            加油费</v>
      </c>
      <c r="B16" s="102" t="str">
        <f>"C23120302"&amp;"  "&amp;"车辆加油、添加燃料服务"</f>
        <v>C23120302  车辆加油、添加燃料服务</v>
      </c>
      <c r="C16" s="104">
        <v>1</v>
      </c>
      <c r="D16" s="105">
        <v>145000</v>
      </c>
      <c r="E16" s="109" t="s">
        <v>801</v>
      </c>
      <c r="F16" s="108">
        <v>145000</v>
      </c>
      <c r="G16" s="105">
        <v>145000</v>
      </c>
      <c r="H16" s="105">
        <v>145000</v>
      </c>
      <c r="I16" s="105"/>
      <c r="J16" s="105"/>
      <c r="K16" s="105"/>
      <c r="L16" s="105"/>
      <c r="M16" s="105"/>
      <c r="N16" s="105"/>
      <c r="O16" s="105"/>
      <c r="P16" s="108"/>
      <c r="Q16" s="105">
        <v>145000</v>
      </c>
    </row>
    <row r="17" ht="15.05" customHeight="1" spans="1:17">
      <c r="A17" s="102" t="str">
        <f>"            "&amp;"保险费"</f>
        <v>            保险费</v>
      </c>
      <c r="B17" s="102" t="str">
        <f>"C1804010201"&amp;"  "&amp;"机动车保险服务"</f>
        <v>C1804010201  机动车保险服务</v>
      </c>
      <c r="C17" s="104">
        <v>1</v>
      </c>
      <c r="D17" s="105">
        <v>68000</v>
      </c>
      <c r="E17" s="109" t="s">
        <v>801</v>
      </c>
      <c r="F17" s="108">
        <v>68000</v>
      </c>
      <c r="G17" s="105">
        <v>68000</v>
      </c>
      <c r="H17" s="105">
        <v>68000</v>
      </c>
      <c r="I17" s="105"/>
      <c r="J17" s="105"/>
      <c r="K17" s="105"/>
      <c r="L17" s="105"/>
      <c r="M17" s="105"/>
      <c r="N17" s="105"/>
      <c r="O17" s="105"/>
      <c r="P17" s="108"/>
      <c r="Q17" s="105">
        <v>68000</v>
      </c>
    </row>
    <row r="18" ht="15.05" customHeight="1" spans="1:17">
      <c r="A18" s="102" t="str">
        <f>"            "&amp;"维修费"</f>
        <v>            维修费</v>
      </c>
      <c r="B18" s="102" t="str">
        <f>"C23120301"&amp;"  "&amp;"车辆维修和保养服务"</f>
        <v>C23120301  车辆维修和保养服务</v>
      </c>
      <c r="C18" s="104">
        <v>1</v>
      </c>
      <c r="D18" s="105">
        <v>79000</v>
      </c>
      <c r="E18" s="109" t="s">
        <v>801</v>
      </c>
      <c r="F18" s="108">
        <v>79000</v>
      </c>
      <c r="G18" s="105">
        <v>79000</v>
      </c>
      <c r="H18" s="105">
        <v>79000</v>
      </c>
      <c r="I18" s="105"/>
      <c r="J18" s="105"/>
      <c r="K18" s="105"/>
      <c r="L18" s="105"/>
      <c r="M18" s="105"/>
      <c r="N18" s="105"/>
      <c r="O18" s="105"/>
      <c r="P18" s="108"/>
      <c r="Q18" s="105">
        <v>79000</v>
      </c>
    </row>
    <row r="19" ht="20.95" customHeight="1" spans="1:17">
      <c r="A19" s="82" t="s">
        <v>165</v>
      </c>
      <c r="B19" s="83"/>
      <c r="C19" s="83"/>
      <c r="D19" s="83"/>
      <c r="E19" s="110"/>
      <c r="F19" s="32">
        <f>F10+F15</f>
        <v>332400</v>
      </c>
      <c r="G19" s="32">
        <f>G10+G15</f>
        <v>332400</v>
      </c>
      <c r="H19" s="32">
        <f>H10+H15</f>
        <v>332400</v>
      </c>
      <c r="I19" s="32"/>
      <c r="J19" s="32"/>
      <c r="K19" s="32"/>
      <c r="L19" s="32"/>
      <c r="M19" s="32"/>
      <c r="N19" s="32"/>
      <c r="O19" s="32"/>
      <c r="P19" s="32"/>
      <c r="Q19" s="32">
        <f>Q10+Q15</f>
        <v>332400</v>
      </c>
    </row>
  </sheetData>
  <mergeCells count="16">
    <mergeCell ref="A3:Q3"/>
    <mergeCell ref="A4:F4"/>
    <mergeCell ref="G5:Q5"/>
    <mergeCell ref="L6:Q6"/>
    <mergeCell ref="A19:E19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pane ySplit="1" topLeftCell="A2" activePane="bottomLeft" state="frozen"/>
      <selection/>
      <selection pane="bottomLeft" activeCell="H31" sqref="H31"/>
    </sheetView>
  </sheetViews>
  <sheetFormatPr defaultColWidth="9.10833333333333" defaultRowHeight="14.25" customHeight="1"/>
  <cols>
    <col min="1" max="1" width="31.4416666666667" customWidth="1"/>
    <col min="2" max="2" width="21.6583333333333" customWidth="1"/>
    <col min="3" max="3" width="26.6583333333333" customWidth="1"/>
    <col min="4" max="14" width="16.55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6" customHeight="1" spans="1:14">
      <c r="A2" s="72"/>
      <c r="B2" s="72"/>
      <c r="C2" s="72"/>
      <c r="D2" s="72"/>
      <c r="E2" s="72"/>
      <c r="F2" s="72"/>
      <c r="G2" s="72"/>
      <c r="H2" s="85"/>
      <c r="I2" s="72"/>
      <c r="J2" s="72"/>
      <c r="K2" s="72"/>
      <c r="L2" s="60"/>
      <c r="M2" s="94"/>
      <c r="N2" s="95" t="s">
        <v>802</v>
      </c>
    </row>
    <row r="3" ht="27.85" customHeight="1" spans="1:14">
      <c r="A3" s="62" t="s">
        <v>803</v>
      </c>
      <c r="B3" s="73"/>
      <c r="C3" s="73"/>
      <c r="D3" s="73"/>
      <c r="E3" s="73"/>
      <c r="F3" s="73"/>
      <c r="G3" s="73"/>
      <c r="H3" s="86"/>
      <c r="I3" s="73"/>
      <c r="J3" s="73"/>
      <c r="K3" s="73"/>
      <c r="L3" s="56"/>
      <c r="M3" s="86"/>
      <c r="N3" s="73"/>
    </row>
    <row r="4" ht="18.85" customHeight="1" spans="1:14">
      <c r="A4" s="63" t="str">
        <f>'部门财务收支预算总表01-1'!A4</f>
        <v>单位名称：新平彝族傣族自治县建兴乡人民政府</v>
      </c>
      <c r="B4" s="64"/>
      <c r="C4" s="64"/>
      <c r="D4" s="64"/>
      <c r="E4" s="64"/>
      <c r="F4" s="64"/>
      <c r="G4" s="64"/>
      <c r="H4" s="85"/>
      <c r="I4" s="72"/>
      <c r="J4" s="72"/>
      <c r="K4" s="72"/>
      <c r="L4" s="70"/>
      <c r="M4" s="96"/>
      <c r="N4" s="97" t="s">
        <v>209</v>
      </c>
    </row>
    <row r="5" ht="15.75" customHeight="1" spans="1:14">
      <c r="A5" s="8" t="s">
        <v>791</v>
      </c>
      <c r="B5" s="74" t="s">
        <v>804</v>
      </c>
      <c r="C5" s="74" t="s">
        <v>805</v>
      </c>
      <c r="D5" s="75" t="s">
        <v>225</v>
      </c>
      <c r="E5" s="75"/>
      <c r="F5" s="75"/>
      <c r="G5" s="75"/>
      <c r="H5" s="87"/>
      <c r="I5" s="75"/>
      <c r="J5" s="75"/>
      <c r="K5" s="75"/>
      <c r="L5" s="89"/>
      <c r="M5" s="87"/>
      <c r="N5" s="98"/>
    </row>
    <row r="6" ht="17.2" customHeight="1" spans="1:14">
      <c r="A6" s="10"/>
      <c r="B6" s="76"/>
      <c r="C6" s="76"/>
      <c r="D6" s="76" t="s">
        <v>35</v>
      </c>
      <c r="E6" s="76" t="s">
        <v>38</v>
      </c>
      <c r="F6" s="76" t="s">
        <v>797</v>
      </c>
      <c r="G6" s="76" t="s">
        <v>798</v>
      </c>
      <c r="H6" s="88" t="s">
        <v>799</v>
      </c>
      <c r="I6" s="90" t="s">
        <v>800</v>
      </c>
      <c r="J6" s="90"/>
      <c r="K6" s="90"/>
      <c r="L6" s="91"/>
      <c r="M6" s="99"/>
      <c r="N6" s="77"/>
    </row>
    <row r="7" ht="54" customHeight="1" spans="1:14">
      <c r="A7" s="12"/>
      <c r="B7" s="77"/>
      <c r="C7" s="77"/>
      <c r="D7" s="77"/>
      <c r="E7" s="77"/>
      <c r="F7" s="77"/>
      <c r="G7" s="77"/>
      <c r="H7" s="78"/>
      <c r="I7" s="77" t="s">
        <v>37</v>
      </c>
      <c r="J7" s="77" t="s">
        <v>48</v>
      </c>
      <c r="K7" s="77" t="s">
        <v>232</v>
      </c>
      <c r="L7" s="92" t="s">
        <v>44</v>
      </c>
      <c r="M7" s="78" t="s">
        <v>45</v>
      </c>
      <c r="N7" s="77" t="s">
        <v>46</v>
      </c>
    </row>
    <row r="8" ht="15.05" customHeight="1" spans="1:14">
      <c r="A8" s="12">
        <v>1</v>
      </c>
      <c r="B8" s="77">
        <v>2</v>
      </c>
      <c r="C8" s="77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</row>
    <row r="9" ht="20.95" customHeight="1" spans="1:14">
      <c r="A9" s="79"/>
      <c r="B9" s="80"/>
      <c r="C9" s="80"/>
      <c r="D9" s="81"/>
      <c r="E9" s="81"/>
      <c r="F9" s="81"/>
      <c r="G9" s="81"/>
      <c r="H9" s="81"/>
      <c r="I9" s="81"/>
      <c r="J9" s="81"/>
      <c r="K9" s="81"/>
      <c r="L9" s="93"/>
      <c r="M9" s="81"/>
      <c r="N9" s="81"/>
    </row>
    <row r="10" ht="20.95" customHeight="1" spans="1:14">
      <c r="A10" s="79"/>
      <c r="B10" s="80"/>
      <c r="C10" s="80"/>
      <c r="D10" s="81"/>
      <c r="E10" s="81"/>
      <c r="F10" s="81"/>
      <c r="G10" s="81"/>
      <c r="H10" s="81"/>
      <c r="I10" s="81"/>
      <c r="J10" s="81"/>
      <c r="K10" s="81"/>
      <c r="L10" s="93"/>
      <c r="M10" s="81"/>
      <c r="N10" s="81"/>
    </row>
    <row r="11" ht="20.95" customHeight="1" spans="1:14">
      <c r="A11" s="82" t="s">
        <v>165</v>
      </c>
      <c r="B11" s="83"/>
      <c r="C11" s="84"/>
      <c r="D11" s="81"/>
      <c r="E11" s="81"/>
      <c r="F11" s="81"/>
      <c r="G11" s="81"/>
      <c r="H11" s="81"/>
      <c r="I11" s="81"/>
      <c r="J11" s="81"/>
      <c r="K11" s="81"/>
      <c r="L11" s="93"/>
      <c r="M11" s="81"/>
      <c r="N11" s="81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9"/>
  <sheetViews>
    <sheetView showZeros="0" zoomScale="70" zoomScaleNormal="70" workbookViewId="0">
      <pane ySplit="1" topLeftCell="A2" activePane="bottomLeft" state="frozen"/>
      <selection/>
      <selection pane="bottomLeft" activeCell="E8" sqref="E8"/>
    </sheetView>
  </sheetViews>
  <sheetFormatPr defaultColWidth="9.10833333333333" defaultRowHeight="14.25" customHeight="1"/>
  <cols>
    <col min="1" max="1" width="42" customWidth="1"/>
    <col min="2" max="8" width="17.2166666666667" customWidth="1"/>
    <col min="9" max="16" width="17" customWidth="1"/>
  </cols>
  <sheetData>
    <row r="1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3.6" customHeight="1" spans="4:16">
      <c r="D2" s="61"/>
      <c r="P2" s="60" t="s">
        <v>806</v>
      </c>
    </row>
    <row r="3" ht="27.85" customHeight="1" spans="1:16">
      <c r="A3" s="62" t="s">
        <v>807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18" customHeight="1" spans="1:16">
      <c r="A4" s="63" t="str">
        <f>'部门财务收支预算总表01-1'!A4</f>
        <v>单位名称：新平彝族傣族自治县建兴乡人民政府</v>
      </c>
      <c r="B4" s="64"/>
      <c r="C4" s="64"/>
      <c r="D4" s="65"/>
      <c r="P4" s="70" t="s">
        <v>209</v>
      </c>
    </row>
    <row r="5" ht="19.5" customHeight="1" spans="1:16">
      <c r="A5" s="28" t="s">
        <v>808</v>
      </c>
      <c r="B5" s="25" t="s">
        <v>225</v>
      </c>
      <c r="C5" s="26"/>
      <c r="D5" s="26"/>
      <c r="E5" s="68" t="s">
        <v>809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ht="40.6" customHeight="1" spans="1:16">
      <c r="A6" s="29"/>
      <c r="B6" s="37" t="s">
        <v>35</v>
      </c>
      <c r="C6" s="8" t="s">
        <v>38</v>
      </c>
      <c r="D6" s="66" t="s">
        <v>810</v>
      </c>
      <c r="E6" s="69" t="s">
        <v>811</v>
      </c>
      <c r="F6" s="69" t="s">
        <v>812</v>
      </c>
      <c r="G6" s="69" t="s">
        <v>813</v>
      </c>
      <c r="H6" s="69" t="s">
        <v>814</v>
      </c>
      <c r="I6" s="69" t="s">
        <v>815</v>
      </c>
      <c r="J6" s="69" t="s">
        <v>816</v>
      </c>
      <c r="K6" s="69" t="s">
        <v>817</v>
      </c>
      <c r="L6" s="69" t="s">
        <v>818</v>
      </c>
      <c r="M6" s="69" t="s">
        <v>819</v>
      </c>
      <c r="N6" s="69" t="s">
        <v>820</v>
      </c>
      <c r="O6" s="69" t="s">
        <v>50</v>
      </c>
      <c r="P6" s="69" t="s">
        <v>821</v>
      </c>
    </row>
    <row r="7" ht="19.5" customHeight="1" spans="1:16">
      <c r="A7" s="67">
        <v>1</v>
      </c>
      <c r="B7" s="67">
        <v>2</v>
      </c>
      <c r="C7" s="67">
        <v>3</v>
      </c>
      <c r="D7" s="25">
        <v>4</v>
      </c>
      <c r="E7" s="67">
        <v>5</v>
      </c>
      <c r="F7" s="25">
        <v>6</v>
      </c>
      <c r="G7" s="67">
        <v>7</v>
      </c>
      <c r="H7" s="25">
        <v>8</v>
      </c>
      <c r="I7" s="67">
        <v>9</v>
      </c>
      <c r="J7" s="25">
        <v>10</v>
      </c>
      <c r="K7" s="67">
        <v>11</v>
      </c>
      <c r="L7" s="25">
        <v>12</v>
      </c>
      <c r="M7" s="67">
        <v>13</v>
      </c>
      <c r="N7" s="25">
        <v>14</v>
      </c>
      <c r="O7" s="67">
        <v>15</v>
      </c>
      <c r="P7" s="71">
        <v>16</v>
      </c>
    </row>
    <row r="8" ht="28.5" customHeight="1" spans="1:16">
      <c r="A8" s="34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ht="29.95" customHeight="1" spans="1:16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</sheetData>
  <mergeCells count="5">
    <mergeCell ref="A3:P3"/>
    <mergeCell ref="A4:D4"/>
    <mergeCell ref="B5:D5"/>
    <mergeCell ref="E5:P5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B28" sqref="B28"/>
    </sheetView>
  </sheetViews>
  <sheetFormatPr defaultColWidth="9.10833333333333" defaultRowHeight="11.95" customHeight="1" outlineLevelRow="7"/>
  <cols>
    <col min="1" max="1" width="34.2166666666667" customWidth="1"/>
    <col min="2" max="2" width="29" customWidth="1"/>
    <col min="3" max="3" width="16.3333333333333" customWidth="1"/>
    <col min="4" max="4" width="15.55" customWidth="1"/>
    <col min="5" max="5" width="23.55" customWidth="1"/>
    <col min="6" max="6" width="11.2166666666667" customWidth="1"/>
    <col min="7" max="7" width="14.8916666666667" customWidth="1"/>
    <col min="8" max="8" width="10.8916666666667" customWidth="1"/>
    <col min="9" max="9" width="13.4416666666667" customWidth="1"/>
    <col min="10" max="10" width="32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60" t="s">
        <v>822</v>
      </c>
    </row>
    <row r="3" ht="28.5" customHeight="1" spans="1:10">
      <c r="A3" s="51" t="s">
        <v>823</v>
      </c>
      <c r="B3" s="33"/>
      <c r="C3" s="33"/>
      <c r="D3" s="33"/>
      <c r="E3" s="33"/>
      <c r="F3" s="56"/>
      <c r="G3" s="33"/>
      <c r="H3" s="56"/>
      <c r="I3" s="56"/>
      <c r="J3" s="33"/>
    </row>
    <row r="4" ht="17.2" customHeight="1" spans="1:1">
      <c r="A4" s="5" t="str">
        <f>'部门财务收支预算总表01-1'!A4</f>
        <v>单位名称：新平彝族傣族自治县建兴乡人民政府</v>
      </c>
    </row>
    <row r="5" ht="44.2" customHeight="1" spans="1:10">
      <c r="A5" s="52" t="s">
        <v>462</v>
      </c>
      <c r="B5" s="52" t="s">
        <v>463</v>
      </c>
      <c r="C5" s="52" t="s">
        <v>464</v>
      </c>
      <c r="D5" s="52" t="s">
        <v>465</v>
      </c>
      <c r="E5" s="52" t="s">
        <v>466</v>
      </c>
      <c r="F5" s="57" t="s">
        <v>467</v>
      </c>
      <c r="G5" s="52" t="s">
        <v>468</v>
      </c>
      <c r="H5" s="57" t="s">
        <v>469</v>
      </c>
      <c r="I5" s="57" t="s">
        <v>470</v>
      </c>
      <c r="J5" s="52" t="s">
        <v>471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7">
        <v>6</v>
      </c>
      <c r="G6" s="52">
        <v>7</v>
      </c>
      <c r="H6" s="57">
        <v>8</v>
      </c>
      <c r="I6" s="57">
        <v>9</v>
      </c>
      <c r="J6" s="52">
        <v>10</v>
      </c>
    </row>
    <row r="7" ht="42.05" customHeight="1" spans="1:10">
      <c r="A7" s="53"/>
      <c r="B7" s="54"/>
      <c r="C7" s="54"/>
      <c r="D7" s="54"/>
      <c r="E7" s="58"/>
      <c r="F7" s="59"/>
      <c r="G7" s="58"/>
      <c r="H7" s="59"/>
      <c r="I7" s="59"/>
      <c r="J7" s="58"/>
    </row>
    <row r="8" ht="42.05" customHeight="1" spans="1:10">
      <c r="A8" s="53"/>
      <c r="B8" s="55"/>
      <c r="C8" s="55"/>
      <c r="D8" s="55"/>
      <c r="E8" s="53"/>
      <c r="F8" s="55"/>
      <c r="G8" s="53"/>
      <c r="H8" s="55"/>
      <c r="I8" s="55"/>
      <c r="J8" s="53"/>
    </row>
  </sheetData>
  <mergeCells count="2">
    <mergeCell ref="A3:J3"/>
    <mergeCell ref="A4:H4"/>
  </mergeCells>
  <pageMargins left="0.75" right="0.75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8.89166666666667" defaultRowHeight="15.05" customHeight="1" outlineLevelCol="7"/>
  <cols>
    <col min="1" max="1" width="36" customWidth="1"/>
    <col min="2" max="2" width="19.7833333333333" customWidth="1"/>
    <col min="3" max="3" width="33.3333333333333" customWidth="1"/>
    <col min="4" max="4" width="34.7833333333333" customWidth="1"/>
    <col min="5" max="5" width="14.4416666666667" customWidth="1"/>
    <col min="6" max="6" width="17.2166666666667" customWidth="1"/>
    <col min="7" max="7" width="17.3333333333333" customWidth="1"/>
    <col min="8" max="8" width="28.3333333333333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85" customHeight="1" spans="1:8">
      <c r="A2" s="42"/>
      <c r="B2" s="42"/>
      <c r="C2" s="42"/>
      <c r="D2" s="42"/>
      <c r="E2" s="42"/>
      <c r="F2" s="42"/>
      <c r="G2" s="42"/>
      <c r="H2" s="48" t="s">
        <v>824</v>
      </c>
    </row>
    <row r="3" ht="30.6" customHeight="1" spans="1:8">
      <c r="A3" s="43" t="s">
        <v>825</v>
      </c>
      <c r="B3" s="43"/>
      <c r="C3" s="43"/>
      <c r="D3" s="43"/>
      <c r="E3" s="43"/>
      <c r="F3" s="43"/>
      <c r="G3" s="43"/>
      <c r="H3" s="43"/>
    </row>
    <row r="4" ht="18.85" customHeight="1" spans="1:8">
      <c r="A4" s="44" t="str">
        <f>'部门财务收支预算总表01-1'!A4</f>
        <v>单位名称：新平彝族傣族自治县建兴乡人民政府</v>
      </c>
      <c r="B4" s="42"/>
      <c r="C4" s="42"/>
      <c r="D4" s="42"/>
      <c r="E4" s="42"/>
      <c r="F4" s="42"/>
      <c r="G4" s="42"/>
      <c r="H4" s="42"/>
    </row>
    <row r="5" ht="18.85" customHeight="1" spans="1:8">
      <c r="A5" s="45" t="s">
        <v>218</v>
      </c>
      <c r="B5" s="45" t="s">
        <v>826</v>
      </c>
      <c r="C5" s="45" t="s">
        <v>827</v>
      </c>
      <c r="D5" s="45" t="s">
        <v>828</v>
      </c>
      <c r="E5" s="45" t="s">
        <v>829</v>
      </c>
      <c r="F5" s="45" t="s">
        <v>830</v>
      </c>
      <c r="G5" s="45"/>
      <c r="H5" s="45"/>
    </row>
    <row r="6" ht="18.85" customHeight="1" spans="1:8">
      <c r="A6" s="45"/>
      <c r="B6" s="45"/>
      <c r="C6" s="45"/>
      <c r="D6" s="45"/>
      <c r="E6" s="45"/>
      <c r="F6" s="45" t="s">
        <v>795</v>
      </c>
      <c r="G6" s="45" t="s">
        <v>831</v>
      </c>
      <c r="H6" s="45" t="s">
        <v>832</v>
      </c>
    </row>
    <row r="7" ht="18.85" customHeight="1" spans="1:8">
      <c r="A7" s="46" t="s">
        <v>185</v>
      </c>
      <c r="B7" s="46" t="s">
        <v>186</v>
      </c>
      <c r="C7" s="46" t="s">
        <v>187</v>
      </c>
      <c r="D7" s="46" t="s">
        <v>188</v>
      </c>
      <c r="E7" s="46" t="s">
        <v>189</v>
      </c>
      <c r="F7" s="46" t="s">
        <v>190</v>
      </c>
      <c r="G7" s="46" t="s">
        <v>556</v>
      </c>
      <c r="H7" s="46" t="s">
        <v>833</v>
      </c>
    </row>
    <row r="8" ht="29.95" customHeight="1" spans="1:8">
      <c r="A8" s="47"/>
      <c r="B8" s="47"/>
      <c r="C8" s="47"/>
      <c r="D8" s="47"/>
      <c r="E8" s="45"/>
      <c r="F8" s="49"/>
      <c r="G8" s="50"/>
      <c r="H8" s="50"/>
    </row>
    <row r="9" ht="20.15" customHeight="1" spans="1:8">
      <c r="A9" s="45" t="s">
        <v>35</v>
      </c>
      <c r="B9" s="45"/>
      <c r="C9" s="45"/>
      <c r="D9" s="45"/>
      <c r="E9" s="45"/>
      <c r="F9" s="49"/>
      <c r="G9" s="50"/>
      <c r="H9" s="50"/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B1" workbookViewId="0">
      <pane ySplit="1" topLeftCell="A2" activePane="bottomLeft" state="frozen"/>
      <selection/>
      <selection pane="bottomLeft" activeCell="B9" sqref="$A9:$XFD10"/>
    </sheetView>
  </sheetViews>
  <sheetFormatPr defaultColWidth="9.10833333333333" defaultRowHeight="14.25" customHeight="1"/>
  <cols>
    <col min="1" max="1" width="16.3333333333333" customWidth="1"/>
    <col min="2" max="2" width="29" customWidth="1"/>
    <col min="3" max="3" width="23.8916666666667" customWidth="1"/>
    <col min="4" max="7" width="19.55" customWidth="1"/>
    <col min="8" max="8" width="15.4416666666667" customWidth="1"/>
    <col min="9" max="11" width="19.55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6" customHeight="1" spans="4:11">
      <c r="D2" s="3"/>
      <c r="E2" s="3"/>
      <c r="F2" s="3"/>
      <c r="G2" s="3"/>
      <c r="K2" s="22" t="s">
        <v>834</v>
      </c>
    </row>
    <row r="3" ht="27.85" customHeight="1" spans="1:11">
      <c r="A3" s="33" t="s">
        <v>835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13.6" customHeight="1" spans="1:11">
      <c r="A4" s="5" t="str">
        <f>'部门财务收支预算总表01-1'!A4</f>
        <v>单位名称：新平彝族傣族自治县建兴乡人民政府</v>
      </c>
      <c r="B4" s="6"/>
      <c r="C4" s="6"/>
      <c r="D4" s="6"/>
      <c r="E4" s="6"/>
      <c r="F4" s="6"/>
      <c r="G4" s="6"/>
      <c r="H4" s="23"/>
      <c r="I4" s="23"/>
      <c r="J4" s="23"/>
      <c r="K4" s="24" t="s">
        <v>209</v>
      </c>
    </row>
    <row r="5" ht="21.8" customHeight="1" spans="1:11">
      <c r="A5" s="7" t="s">
        <v>319</v>
      </c>
      <c r="B5" s="7" t="s">
        <v>220</v>
      </c>
      <c r="C5" s="7" t="s">
        <v>320</v>
      </c>
      <c r="D5" s="8" t="s">
        <v>221</v>
      </c>
      <c r="E5" s="8" t="s">
        <v>222</v>
      </c>
      <c r="F5" s="8" t="s">
        <v>223</v>
      </c>
      <c r="G5" s="8" t="s">
        <v>224</v>
      </c>
      <c r="H5" s="28" t="s">
        <v>35</v>
      </c>
      <c r="I5" s="25" t="s">
        <v>836</v>
      </c>
      <c r="J5" s="26"/>
      <c r="K5" s="27"/>
    </row>
    <row r="6" ht="21.8" customHeight="1" spans="1:11">
      <c r="A6" s="9"/>
      <c r="B6" s="9"/>
      <c r="C6" s="9"/>
      <c r="D6" s="10"/>
      <c r="E6" s="10"/>
      <c r="F6" s="10"/>
      <c r="G6" s="10"/>
      <c r="H6" s="37"/>
      <c r="I6" s="8" t="s">
        <v>38</v>
      </c>
      <c r="J6" s="8" t="s">
        <v>39</v>
      </c>
      <c r="K6" s="8" t="s">
        <v>40</v>
      </c>
    </row>
    <row r="7" ht="40.6" customHeight="1" spans="1:11">
      <c r="A7" s="11"/>
      <c r="B7" s="11"/>
      <c r="C7" s="11"/>
      <c r="D7" s="12"/>
      <c r="E7" s="12"/>
      <c r="F7" s="12"/>
      <c r="G7" s="12"/>
      <c r="H7" s="29"/>
      <c r="I7" s="12" t="s">
        <v>37</v>
      </c>
      <c r="J7" s="12"/>
      <c r="K7" s="12"/>
    </row>
    <row r="8" ht="15.0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40">
        <v>10</v>
      </c>
      <c r="K8" s="40">
        <v>11</v>
      </c>
    </row>
    <row r="9" ht="30.6" customHeight="1" spans="1:11">
      <c r="A9" s="34"/>
      <c r="B9" s="16"/>
      <c r="C9" s="34"/>
      <c r="D9" s="34"/>
      <c r="E9" s="34"/>
      <c r="F9" s="34"/>
      <c r="G9" s="34"/>
      <c r="H9" s="38"/>
      <c r="I9" s="38"/>
      <c r="J9" s="38"/>
      <c r="K9" s="38"/>
    </row>
    <row r="10" ht="30.6" customHeight="1" spans="1:11">
      <c r="A10" s="16"/>
      <c r="B10" s="16"/>
      <c r="C10" s="16"/>
      <c r="D10" s="16"/>
      <c r="E10" s="16"/>
      <c r="F10" s="16"/>
      <c r="G10" s="16"/>
      <c r="H10" s="38"/>
      <c r="I10" s="38"/>
      <c r="J10" s="38"/>
      <c r="K10" s="38"/>
    </row>
    <row r="11" ht="18.85" customHeight="1" spans="1:11">
      <c r="A11" s="35" t="s">
        <v>165</v>
      </c>
      <c r="B11" s="36"/>
      <c r="C11" s="36"/>
      <c r="D11" s="36"/>
      <c r="E11" s="36"/>
      <c r="F11" s="36"/>
      <c r="G11" s="39"/>
      <c r="H11" s="38"/>
      <c r="I11" s="38"/>
      <c r="J11" s="38"/>
      <c r="K11" s="38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C20" sqref="C20"/>
    </sheetView>
  </sheetViews>
  <sheetFormatPr defaultColWidth="9.10833333333333" defaultRowHeight="14.25" customHeight="1" outlineLevelCol="6"/>
  <cols>
    <col min="1" max="1" width="26.5" customWidth="1"/>
    <col min="2" max="2" width="28" customWidth="1"/>
    <col min="3" max="3" width="65.75" customWidth="1"/>
    <col min="4" max="4" width="17" customWidth="1"/>
    <col min="5" max="7" width="2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6" customHeight="1" spans="4:7">
      <c r="D2" s="3"/>
      <c r="G2" s="22" t="s">
        <v>837</v>
      </c>
    </row>
    <row r="3" ht="27.85" customHeight="1" spans="1:7">
      <c r="A3" s="4" t="s">
        <v>838</v>
      </c>
      <c r="B3" s="4"/>
      <c r="C3" s="4"/>
      <c r="D3" s="4"/>
      <c r="E3" s="4"/>
      <c r="F3" s="4"/>
      <c r="G3" s="4"/>
    </row>
    <row r="4" ht="13.6" customHeight="1" spans="1:7">
      <c r="A4" s="5" t="str">
        <f>'部门财务收支预算总表01-1'!A4</f>
        <v>单位名称：新平彝族傣族自治县建兴乡人民政府</v>
      </c>
      <c r="B4" s="6"/>
      <c r="C4" s="6"/>
      <c r="D4" s="6"/>
      <c r="E4" s="23"/>
      <c r="F4" s="23"/>
      <c r="G4" s="24" t="s">
        <v>209</v>
      </c>
    </row>
    <row r="5" ht="21.8" customHeight="1" spans="1:7">
      <c r="A5" s="7" t="s">
        <v>320</v>
      </c>
      <c r="B5" s="7" t="s">
        <v>319</v>
      </c>
      <c r="C5" s="7" t="s">
        <v>220</v>
      </c>
      <c r="D5" s="8" t="s">
        <v>839</v>
      </c>
      <c r="E5" s="25" t="s">
        <v>38</v>
      </c>
      <c r="F5" s="26"/>
      <c r="G5" s="27"/>
    </row>
    <row r="6" ht="21.8" customHeight="1" spans="1:7">
      <c r="A6" s="9"/>
      <c r="B6" s="9"/>
      <c r="C6" s="9"/>
      <c r="D6" s="10"/>
      <c r="E6" s="28" t="s">
        <v>840</v>
      </c>
      <c r="F6" s="8" t="s">
        <v>841</v>
      </c>
      <c r="G6" s="8" t="s">
        <v>842</v>
      </c>
    </row>
    <row r="7" ht="40.6" customHeight="1" spans="1:7">
      <c r="A7" s="11"/>
      <c r="B7" s="11"/>
      <c r="C7" s="11"/>
      <c r="D7" s="12"/>
      <c r="E7" s="29"/>
      <c r="F7" s="12" t="s">
        <v>37</v>
      </c>
      <c r="G7" s="12"/>
    </row>
    <row r="8" ht="15.0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s="1" customFormat="1" ht="30.6" customHeight="1" spans="1:7">
      <c r="A9" s="14"/>
      <c r="B9" s="15"/>
      <c r="C9" s="15"/>
      <c r="D9" s="16"/>
      <c r="E9" s="30"/>
      <c r="F9" s="31"/>
      <c r="G9" s="31"/>
    </row>
    <row r="10" s="1" customFormat="1" ht="30.6" customHeight="1" spans="1:7">
      <c r="A10" s="17"/>
      <c r="B10" s="18"/>
      <c r="C10" s="18"/>
      <c r="D10" s="19"/>
      <c r="E10" s="30"/>
      <c r="F10" s="31"/>
      <c r="G10" s="31"/>
    </row>
    <row r="11" ht="18.85" customHeight="1" spans="1:7">
      <c r="A11" s="20" t="s">
        <v>35</v>
      </c>
      <c r="B11" s="21" t="s">
        <v>843</v>
      </c>
      <c r="C11" s="21"/>
      <c r="D11" s="19"/>
      <c r="E11" s="30">
        <f>SUM(E9:E9)</f>
        <v>0</v>
      </c>
      <c r="F11" s="32"/>
      <c r="G11" s="32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pane ySplit="1" topLeftCell="A2" activePane="bottomLeft" state="frozen"/>
      <selection/>
      <selection pane="bottomLeft" activeCell="B23" sqref="B23"/>
    </sheetView>
  </sheetViews>
  <sheetFormatPr defaultColWidth="8" defaultRowHeight="14.25" customHeight="1"/>
  <cols>
    <col min="1" max="1" width="21.1083333333333" customWidth="1"/>
    <col min="2" max="2" width="35.2166666666667" customWidth="1"/>
    <col min="3" max="19" width="16.2166666666667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1.95" customHeight="1" spans="1:18">
      <c r="A2" s="254"/>
      <c r="J2" s="273"/>
      <c r="R2" s="22" t="s">
        <v>31</v>
      </c>
    </row>
    <row r="3" ht="36" customHeight="1" spans="1:19">
      <c r="A3" s="255" t="s">
        <v>32</v>
      </c>
      <c r="B3" s="33"/>
      <c r="C3" s="33"/>
      <c r="D3" s="33"/>
      <c r="E3" s="33"/>
      <c r="F3" s="33"/>
      <c r="G3" s="33"/>
      <c r="H3" s="33"/>
      <c r="I3" s="33"/>
      <c r="J3" s="56"/>
      <c r="K3" s="33"/>
      <c r="L3" s="33"/>
      <c r="M3" s="33"/>
      <c r="N3" s="33"/>
      <c r="O3" s="33"/>
      <c r="P3" s="33"/>
      <c r="Q3" s="33"/>
      <c r="R3" s="33"/>
      <c r="S3" s="33"/>
    </row>
    <row r="4" ht="20.3" customHeight="1" spans="1:19">
      <c r="A4" s="256" t="s">
        <v>2</v>
      </c>
      <c r="B4" s="257"/>
      <c r="C4" s="257"/>
      <c r="D4" s="257"/>
      <c r="E4" s="23"/>
      <c r="F4" s="23"/>
      <c r="G4" s="23"/>
      <c r="H4" s="23"/>
      <c r="I4" s="23"/>
      <c r="J4" s="274"/>
      <c r="K4" s="23"/>
      <c r="L4" s="23"/>
      <c r="M4" s="23"/>
      <c r="N4" s="24"/>
      <c r="O4" s="24"/>
      <c r="P4" s="24"/>
      <c r="Q4" s="24"/>
      <c r="R4" s="24" t="s">
        <v>3</v>
      </c>
      <c r="S4" s="24" t="s">
        <v>3</v>
      </c>
    </row>
    <row r="5" ht="18.85" customHeight="1" spans="1:19">
      <c r="A5" s="258" t="s">
        <v>33</v>
      </c>
      <c r="B5" s="259" t="s">
        <v>34</v>
      </c>
      <c r="C5" s="259" t="s">
        <v>35</v>
      </c>
      <c r="D5" s="260" t="s">
        <v>36</v>
      </c>
      <c r="E5" s="269"/>
      <c r="F5" s="269"/>
      <c r="G5" s="269"/>
      <c r="H5" s="269"/>
      <c r="I5" s="269"/>
      <c r="J5" s="275"/>
      <c r="K5" s="269"/>
      <c r="L5" s="269"/>
      <c r="M5" s="269"/>
      <c r="N5" s="280"/>
      <c r="O5" s="280" t="s">
        <v>24</v>
      </c>
      <c r="P5" s="280"/>
      <c r="Q5" s="280"/>
      <c r="R5" s="280"/>
      <c r="S5" s="280"/>
    </row>
    <row r="6" ht="18" customHeight="1" spans="1:19">
      <c r="A6" s="261"/>
      <c r="B6" s="262"/>
      <c r="C6" s="262"/>
      <c r="D6" s="262" t="s">
        <v>37</v>
      </c>
      <c r="E6" s="262" t="s">
        <v>38</v>
      </c>
      <c r="F6" s="262" t="s">
        <v>39</v>
      </c>
      <c r="G6" s="262" t="s">
        <v>40</v>
      </c>
      <c r="H6" s="262" t="s">
        <v>41</v>
      </c>
      <c r="I6" s="276" t="s">
        <v>42</v>
      </c>
      <c r="J6" s="277"/>
      <c r="K6" s="276" t="s">
        <v>43</v>
      </c>
      <c r="L6" s="276" t="s">
        <v>44</v>
      </c>
      <c r="M6" s="276" t="s">
        <v>45</v>
      </c>
      <c r="N6" s="281" t="s">
        <v>46</v>
      </c>
      <c r="O6" s="282" t="s">
        <v>37</v>
      </c>
      <c r="P6" s="282" t="s">
        <v>38</v>
      </c>
      <c r="Q6" s="282" t="s">
        <v>39</v>
      </c>
      <c r="R6" s="282" t="s">
        <v>40</v>
      </c>
      <c r="S6" s="282" t="s">
        <v>47</v>
      </c>
    </row>
    <row r="7" ht="29.3" customHeight="1" spans="1:19">
      <c r="A7" s="263"/>
      <c r="B7" s="264"/>
      <c r="C7" s="264"/>
      <c r="D7" s="264"/>
      <c r="E7" s="264"/>
      <c r="F7" s="264"/>
      <c r="G7" s="264"/>
      <c r="H7" s="264"/>
      <c r="I7" s="278" t="s">
        <v>37</v>
      </c>
      <c r="J7" s="278" t="s">
        <v>48</v>
      </c>
      <c r="K7" s="278" t="s">
        <v>43</v>
      </c>
      <c r="L7" s="278" t="s">
        <v>44</v>
      </c>
      <c r="M7" s="278" t="s">
        <v>45</v>
      </c>
      <c r="N7" s="278" t="s">
        <v>46</v>
      </c>
      <c r="O7" s="278"/>
      <c r="P7" s="278"/>
      <c r="Q7" s="278"/>
      <c r="R7" s="278"/>
      <c r="S7" s="278"/>
    </row>
    <row r="8" ht="16.55" customHeight="1" spans="1:19">
      <c r="A8" s="265">
        <v>1</v>
      </c>
      <c r="B8" s="13">
        <v>2</v>
      </c>
      <c r="C8" s="266">
        <v>3</v>
      </c>
      <c r="D8" s="13">
        <v>4</v>
      </c>
      <c r="E8" s="265">
        <v>5</v>
      </c>
      <c r="F8" s="13">
        <v>6</v>
      </c>
      <c r="G8" s="13">
        <v>7</v>
      </c>
      <c r="H8" s="265">
        <v>8</v>
      </c>
      <c r="I8" s="13">
        <v>9</v>
      </c>
      <c r="J8" s="40">
        <v>10</v>
      </c>
      <c r="K8" s="40">
        <v>11</v>
      </c>
      <c r="L8" s="279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</row>
    <row r="9" ht="16.55" customHeight="1" spans="1:19">
      <c r="A9" s="169" t="s">
        <v>49</v>
      </c>
      <c r="B9" s="169" t="s">
        <v>50</v>
      </c>
      <c r="C9" s="50">
        <f>C10+C11+C12+C13</f>
        <v>19666418.98</v>
      </c>
      <c r="D9" s="50">
        <f>D10+D11+D12+D13</f>
        <v>19350573.98</v>
      </c>
      <c r="E9" s="50">
        <f>E10+E11+E12+E13</f>
        <v>18584096.48</v>
      </c>
      <c r="F9" s="270">
        <f>F10+F11+F12+F13</f>
        <v>766477.5</v>
      </c>
      <c r="G9" s="13"/>
      <c r="H9" s="265"/>
      <c r="I9" s="13"/>
      <c r="J9" s="40"/>
      <c r="K9" s="40"/>
      <c r="L9" s="279"/>
      <c r="M9" s="40"/>
      <c r="N9" s="50">
        <v>315845</v>
      </c>
      <c r="O9" s="40">
        <f>O10</f>
        <v>0</v>
      </c>
      <c r="P9" s="40">
        <f>P10</f>
        <v>0</v>
      </c>
      <c r="Q9" s="40"/>
      <c r="R9" s="40"/>
      <c r="S9" s="40"/>
    </row>
    <row r="10" ht="16.55" customHeight="1" spans="1:19">
      <c r="A10" s="206" t="s">
        <v>51</v>
      </c>
      <c r="B10" s="206" t="s">
        <v>52</v>
      </c>
      <c r="C10" s="50">
        <f>D10+N10</f>
        <v>13039074.69</v>
      </c>
      <c r="D10" s="50">
        <f>E10+F10</f>
        <v>12723229.69</v>
      </c>
      <c r="E10" s="50">
        <f>10697454.32+1259297.87</f>
        <v>11956752.19</v>
      </c>
      <c r="F10" s="271">
        <v>766477.5</v>
      </c>
      <c r="G10" s="13"/>
      <c r="H10" s="265"/>
      <c r="I10" s="13"/>
      <c r="J10" s="40"/>
      <c r="K10" s="40"/>
      <c r="L10" s="279"/>
      <c r="M10" s="40"/>
      <c r="N10" s="50">
        <v>315845</v>
      </c>
      <c r="O10" s="40">
        <f>P10+Q10</f>
        <v>0</v>
      </c>
      <c r="P10" s="40"/>
      <c r="Q10" s="40"/>
      <c r="R10" s="40"/>
      <c r="S10" s="40"/>
    </row>
    <row r="11" ht="16.55" customHeight="1" spans="1:19">
      <c r="A11" s="206" t="s">
        <v>53</v>
      </c>
      <c r="B11" s="206" t="s">
        <v>54</v>
      </c>
      <c r="C11" s="50">
        <v>2007840.89</v>
      </c>
      <c r="D11" s="50">
        <v>2007840.89</v>
      </c>
      <c r="E11" s="50">
        <v>2007840.89</v>
      </c>
      <c r="F11" s="272"/>
      <c r="G11" s="13"/>
      <c r="H11" s="265"/>
      <c r="I11" s="13"/>
      <c r="J11" s="40"/>
      <c r="K11" s="40"/>
      <c r="L11" s="279"/>
      <c r="M11" s="40"/>
      <c r="N11" s="50"/>
      <c r="O11" s="40"/>
      <c r="P11" s="40"/>
      <c r="Q11" s="40"/>
      <c r="R11" s="40"/>
      <c r="S11" s="40"/>
    </row>
    <row r="12" ht="16.55" customHeight="1" spans="1:19">
      <c r="A12" s="206" t="s">
        <v>55</v>
      </c>
      <c r="B12" s="206" t="s">
        <v>56</v>
      </c>
      <c r="C12" s="50">
        <v>964573.4</v>
      </c>
      <c r="D12" s="50">
        <v>964573.4</v>
      </c>
      <c r="E12" s="50">
        <v>964573.4</v>
      </c>
      <c r="F12" s="272"/>
      <c r="G12" s="13"/>
      <c r="H12" s="265"/>
      <c r="I12" s="13"/>
      <c r="J12" s="40"/>
      <c r="K12" s="40"/>
      <c r="L12" s="279"/>
      <c r="M12" s="40"/>
      <c r="N12" s="50"/>
      <c r="O12" s="40"/>
      <c r="P12" s="40"/>
      <c r="Q12" s="40"/>
      <c r="R12" s="40"/>
      <c r="S12" s="40"/>
    </row>
    <row r="13" ht="24" customHeight="1" spans="1:19">
      <c r="A13" s="206" t="s">
        <v>57</v>
      </c>
      <c r="B13" s="206" t="s">
        <v>58</v>
      </c>
      <c r="C13" s="50">
        <v>3654930</v>
      </c>
      <c r="D13" s="50">
        <v>3654930</v>
      </c>
      <c r="E13" s="50">
        <v>3654930</v>
      </c>
      <c r="F13" s="93"/>
      <c r="G13" s="93"/>
      <c r="H13" s="93"/>
      <c r="I13" s="93"/>
      <c r="J13" s="93"/>
      <c r="K13" s="93"/>
      <c r="L13" s="93"/>
      <c r="M13" s="93"/>
      <c r="N13" s="50"/>
      <c r="O13" s="93"/>
      <c r="P13" s="93"/>
      <c r="Q13" s="93"/>
      <c r="R13" s="93"/>
      <c r="S13" s="93"/>
    </row>
    <row r="14" ht="16.55" customHeight="1" spans="1:19">
      <c r="A14" s="267" t="s">
        <v>35</v>
      </c>
      <c r="B14" s="268"/>
      <c r="C14" s="188">
        <f>D14+N14</f>
        <v>19666418.98</v>
      </c>
      <c r="D14" s="93">
        <f>SUM(D10:D13)</f>
        <v>19350573.98</v>
      </c>
      <c r="E14" s="93">
        <f>SUM(E10:E13)</f>
        <v>18584096.48</v>
      </c>
      <c r="F14" s="93">
        <v>766477.5</v>
      </c>
      <c r="G14" s="93"/>
      <c r="H14" s="93"/>
      <c r="I14" s="93"/>
      <c r="J14" s="93"/>
      <c r="K14" s="93"/>
      <c r="L14" s="93"/>
      <c r="M14" s="93"/>
      <c r="N14" s="50">
        <v>315845</v>
      </c>
      <c r="O14" s="93">
        <f>P14+Q14</f>
        <v>0</v>
      </c>
      <c r="P14" s="93">
        <f>P10</f>
        <v>0</v>
      </c>
      <c r="Q14" s="93">
        <f>Q10</f>
        <v>0</v>
      </c>
      <c r="R14" s="93"/>
      <c r="S14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76"/>
  <sheetViews>
    <sheetView showZeros="0" workbookViewId="0">
      <pane ySplit="6" topLeftCell="A7" activePane="bottomLeft" state="frozen"/>
      <selection/>
      <selection pane="bottomLeft" activeCell="B68" sqref="B68"/>
    </sheetView>
  </sheetViews>
  <sheetFormatPr defaultColWidth="9.10833333333333" defaultRowHeight="14.25" customHeight="1"/>
  <cols>
    <col min="1" max="1" width="14.2166666666667" style="155" customWidth="1"/>
    <col min="2" max="2" width="32.55" style="155" customWidth="1"/>
    <col min="3" max="6" width="18.8916666666667" style="155" customWidth="1"/>
    <col min="7" max="7" width="21.2166666666667" style="155" customWidth="1"/>
    <col min="8" max="9" width="18.8916666666667" style="155" customWidth="1"/>
    <col min="10" max="10" width="17.8916666666667" style="155" customWidth="1"/>
    <col min="11" max="15" width="18.8916666666667" style="155" customWidth="1"/>
    <col min="16" max="16384" width="9.10833333333333" style="155"/>
  </cols>
  <sheetData>
    <row r="1" customHeight="1" spans="1:1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ht="15.75" customHeight="1" spans="15:15">
      <c r="O2" s="178" t="s">
        <v>59</v>
      </c>
    </row>
    <row r="3" ht="28.5" customHeight="1" spans="1:15">
      <c r="A3" s="158" t="s">
        <v>60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ht="15.05" customHeight="1" spans="1:15">
      <c r="A4" s="236" t="str">
        <f>'部门财务收支预算总表01-1'!A4</f>
        <v>单位名称：新平彝族傣族自治县建兴乡人民政府</v>
      </c>
      <c r="B4" s="237"/>
      <c r="C4" s="238"/>
      <c r="D4" s="238"/>
      <c r="E4" s="238"/>
      <c r="F4" s="238"/>
      <c r="G4" s="170"/>
      <c r="H4" s="238"/>
      <c r="I4" s="238"/>
      <c r="J4" s="170"/>
      <c r="K4" s="238"/>
      <c r="L4" s="238"/>
      <c r="M4" s="170"/>
      <c r="N4" s="170"/>
      <c r="O4" s="179" t="s">
        <v>3</v>
      </c>
    </row>
    <row r="5" ht="18.85" customHeight="1" spans="1:15">
      <c r="A5" s="162" t="s">
        <v>61</v>
      </c>
      <c r="B5" s="162" t="s">
        <v>62</v>
      </c>
      <c r="C5" s="239" t="s">
        <v>35</v>
      </c>
      <c r="D5" s="171" t="s">
        <v>38</v>
      </c>
      <c r="E5" s="171"/>
      <c r="F5" s="171"/>
      <c r="G5" s="242" t="s">
        <v>39</v>
      </c>
      <c r="H5" s="162" t="s">
        <v>40</v>
      </c>
      <c r="I5" s="162" t="s">
        <v>63</v>
      </c>
      <c r="J5" s="244" t="s">
        <v>64</v>
      </c>
      <c r="K5" s="245" t="s">
        <v>65</v>
      </c>
      <c r="L5" s="245" t="s">
        <v>66</v>
      </c>
      <c r="M5" s="245" t="s">
        <v>67</v>
      </c>
      <c r="N5" s="245" t="s">
        <v>68</v>
      </c>
      <c r="O5" s="248" t="s">
        <v>69</v>
      </c>
    </row>
    <row r="6" ht="29.95" customHeight="1" spans="1:15">
      <c r="A6" s="240"/>
      <c r="B6" s="240"/>
      <c r="C6" s="240"/>
      <c r="D6" s="171" t="s">
        <v>37</v>
      </c>
      <c r="E6" s="171" t="s">
        <v>70</v>
      </c>
      <c r="F6" s="171" t="s">
        <v>71</v>
      </c>
      <c r="G6" s="240"/>
      <c r="H6" s="240"/>
      <c r="I6" s="240"/>
      <c r="J6" s="171" t="s">
        <v>37</v>
      </c>
      <c r="K6" s="246" t="s">
        <v>65</v>
      </c>
      <c r="L6" s="246" t="s">
        <v>66</v>
      </c>
      <c r="M6" s="246" t="s">
        <v>67</v>
      </c>
      <c r="N6" s="246" t="s">
        <v>68</v>
      </c>
      <c r="O6" s="246" t="s">
        <v>69</v>
      </c>
    </row>
    <row r="7" ht="16.55" customHeight="1" spans="1:15">
      <c r="A7" s="171">
        <v>1</v>
      </c>
      <c r="B7" s="171">
        <v>2</v>
      </c>
      <c r="C7" s="171">
        <v>3</v>
      </c>
      <c r="D7" s="171">
        <v>4</v>
      </c>
      <c r="E7" s="171">
        <v>5</v>
      </c>
      <c r="F7" s="171">
        <v>6</v>
      </c>
      <c r="G7" s="171">
        <v>7</v>
      </c>
      <c r="H7" s="243">
        <v>8</v>
      </c>
      <c r="I7" s="243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171">
        <v>15</v>
      </c>
    </row>
    <row r="8" s="155" customFormat="1" ht="17" customHeight="1" spans="1:15">
      <c r="A8" s="169" t="s">
        <v>72</v>
      </c>
      <c r="B8" s="169" t="s">
        <v>73</v>
      </c>
      <c r="C8" s="148">
        <f>D8+O8</f>
        <v>6237400.68</v>
      </c>
      <c r="D8" s="148">
        <f>E8+F8</f>
        <v>6217400.68</v>
      </c>
      <c r="E8" s="148">
        <v>4991640.68</v>
      </c>
      <c r="F8" s="148">
        <f>F9+F12+F15+F18</f>
        <v>1225760</v>
      </c>
      <c r="G8" s="148"/>
      <c r="H8" s="148"/>
      <c r="I8" s="148"/>
      <c r="J8" s="148">
        <v>20000</v>
      </c>
      <c r="K8" s="243"/>
      <c r="L8" s="243"/>
      <c r="M8" s="243"/>
      <c r="N8" s="243"/>
      <c r="O8" s="148">
        <v>20000</v>
      </c>
    </row>
    <row r="9" s="155" customFormat="1" ht="16.55" customHeight="1" spans="1:15">
      <c r="A9" s="206" t="s">
        <v>74</v>
      </c>
      <c r="B9" s="206" t="s">
        <v>75</v>
      </c>
      <c r="C9" s="148">
        <f>D9</f>
        <v>205000</v>
      </c>
      <c r="D9" s="148">
        <f>E9+F9</f>
        <v>205000</v>
      </c>
      <c r="E9" s="148"/>
      <c r="F9" s="148">
        <f>F10+F11</f>
        <v>205000</v>
      </c>
      <c r="G9" s="148"/>
      <c r="H9" s="148"/>
      <c r="I9" s="148"/>
      <c r="J9" s="148"/>
      <c r="K9" s="243"/>
      <c r="L9" s="243"/>
      <c r="M9" s="243"/>
      <c r="N9" s="243"/>
      <c r="O9" s="148"/>
    </row>
    <row r="10" s="155" customFormat="1" ht="16.55" customHeight="1" spans="1:15">
      <c r="A10" s="208" t="s">
        <v>76</v>
      </c>
      <c r="B10" s="208" t="s">
        <v>77</v>
      </c>
      <c r="C10" s="148">
        <f>D10</f>
        <v>165000</v>
      </c>
      <c r="D10" s="148">
        <f>F10+E10</f>
        <v>165000</v>
      </c>
      <c r="E10" s="148"/>
      <c r="F10" s="148">
        <f>137000+28000</f>
        <v>165000</v>
      </c>
      <c r="G10" s="148"/>
      <c r="H10" s="148"/>
      <c r="I10" s="148"/>
      <c r="J10" s="148"/>
      <c r="K10" s="243"/>
      <c r="L10" s="243"/>
      <c r="M10" s="243"/>
      <c r="N10" s="243"/>
      <c r="O10" s="148"/>
    </row>
    <row r="11" s="155" customFormat="1" ht="16.55" customHeight="1" spans="1:15">
      <c r="A11" s="208">
        <v>2010199</v>
      </c>
      <c r="B11" s="208" t="s">
        <v>78</v>
      </c>
      <c r="C11" s="148">
        <f>D11</f>
        <v>40000</v>
      </c>
      <c r="D11" s="148">
        <f>E11+F11</f>
        <v>40000</v>
      </c>
      <c r="E11" s="148"/>
      <c r="F11" s="148">
        <v>40000</v>
      </c>
      <c r="G11" s="148"/>
      <c r="H11" s="148"/>
      <c r="I11" s="148"/>
      <c r="J11" s="148"/>
      <c r="K11" s="243"/>
      <c r="L11" s="243"/>
      <c r="M11" s="243"/>
      <c r="N11" s="243"/>
      <c r="O11" s="148"/>
    </row>
    <row r="12" s="155" customFormat="1" ht="16.55" customHeight="1" spans="1:15">
      <c r="A12" s="206" t="s">
        <v>79</v>
      </c>
      <c r="B12" s="206" t="s">
        <v>80</v>
      </c>
      <c r="C12" s="148">
        <v>4616128.68</v>
      </c>
      <c r="D12" s="148">
        <v>4596128.68</v>
      </c>
      <c r="E12" s="148">
        <v>3692128.68</v>
      </c>
      <c r="F12" s="148">
        <v>904000</v>
      </c>
      <c r="G12" s="148"/>
      <c r="H12" s="148"/>
      <c r="I12" s="148"/>
      <c r="J12" s="148">
        <v>20000</v>
      </c>
      <c r="K12" s="243"/>
      <c r="L12" s="243"/>
      <c r="M12" s="243"/>
      <c r="N12" s="243"/>
      <c r="O12" s="148">
        <v>20000</v>
      </c>
    </row>
    <row r="13" s="155" customFormat="1" ht="16.55" customHeight="1" spans="1:15">
      <c r="A13" s="208">
        <v>2010301</v>
      </c>
      <c r="B13" s="208" t="s">
        <v>81</v>
      </c>
      <c r="C13" s="148">
        <v>4445128.68</v>
      </c>
      <c r="D13" s="148">
        <f>E13+F13</f>
        <v>4425128.68</v>
      </c>
      <c r="E13" s="148">
        <v>3521128.68</v>
      </c>
      <c r="F13" s="148">
        <v>904000</v>
      </c>
      <c r="G13" s="148"/>
      <c r="H13" s="148"/>
      <c r="I13" s="148"/>
      <c r="J13" s="148">
        <v>20000</v>
      </c>
      <c r="K13" s="243"/>
      <c r="L13" s="243"/>
      <c r="M13" s="243"/>
      <c r="N13" s="243"/>
      <c r="O13" s="148">
        <v>20000</v>
      </c>
    </row>
    <row r="14" s="155" customFormat="1" ht="16.55" customHeight="1" spans="1:15">
      <c r="A14" s="208">
        <v>2010350</v>
      </c>
      <c r="B14" s="208" t="s">
        <v>82</v>
      </c>
      <c r="C14" s="148">
        <v>171000</v>
      </c>
      <c r="D14" s="148">
        <v>171000</v>
      </c>
      <c r="E14" s="148">
        <v>171000</v>
      </c>
      <c r="F14" s="148"/>
      <c r="G14" s="148"/>
      <c r="H14" s="148"/>
      <c r="I14" s="148"/>
      <c r="J14" s="148"/>
      <c r="K14" s="243"/>
      <c r="L14" s="243"/>
      <c r="M14" s="243"/>
      <c r="N14" s="243"/>
      <c r="O14" s="148"/>
    </row>
    <row r="15" s="155" customFormat="1" ht="16.55" customHeight="1" spans="1:15">
      <c r="A15" s="206" t="s">
        <v>83</v>
      </c>
      <c r="B15" s="206" t="s">
        <v>84</v>
      </c>
      <c r="C15" s="148">
        <v>96760</v>
      </c>
      <c r="D15" s="148">
        <v>96760</v>
      </c>
      <c r="E15" s="148"/>
      <c r="F15" s="148">
        <v>96760</v>
      </c>
      <c r="G15" s="148"/>
      <c r="H15" s="148"/>
      <c r="I15" s="148"/>
      <c r="J15" s="148"/>
      <c r="K15" s="243"/>
      <c r="L15" s="243"/>
      <c r="M15" s="243"/>
      <c r="N15" s="243"/>
      <c r="O15" s="148"/>
    </row>
    <row r="16" s="155" customFormat="1" ht="16.55" customHeight="1" spans="1:15">
      <c r="A16" s="208">
        <v>2013202</v>
      </c>
      <c r="B16" s="208" t="s">
        <v>85</v>
      </c>
      <c r="C16" s="148">
        <v>72360</v>
      </c>
      <c r="D16" s="148">
        <v>72360</v>
      </c>
      <c r="E16" s="148"/>
      <c r="F16" s="148">
        <v>72360</v>
      </c>
      <c r="G16" s="148"/>
      <c r="H16" s="148"/>
      <c r="I16" s="148"/>
      <c r="J16" s="148"/>
      <c r="K16" s="243"/>
      <c r="L16" s="243"/>
      <c r="M16" s="243"/>
      <c r="N16" s="243"/>
      <c r="O16" s="148"/>
    </row>
    <row r="17" s="155" customFormat="1" ht="16.55" customHeight="1" spans="1:15">
      <c r="A17" s="208">
        <v>2013299</v>
      </c>
      <c r="B17" s="208" t="s">
        <v>86</v>
      </c>
      <c r="C17" s="148">
        <v>24400</v>
      </c>
      <c r="D17" s="148">
        <v>24400</v>
      </c>
      <c r="E17" s="148"/>
      <c r="F17" s="148">
        <v>24400</v>
      </c>
      <c r="G17" s="148"/>
      <c r="H17" s="148"/>
      <c r="I17" s="148"/>
      <c r="J17" s="148"/>
      <c r="K17" s="243"/>
      <c r="L17" s="243"/>
      <c r="M17" s="243"/>
      <c r="N17" s="243"/>
      <c r="O17" s="148"/>
    </row>
    <row r="18" s="155" customFormat="1" ht="16.55" customHeight="1" spans="1:15">
      <c r="A18" s="206" t="s">
        <v>87</v>
      </c>
      <c r="B18" s="206" t="s">
        <v>88</v>
      </c>
      <c r="C18" s="148">
        <f>D18</f>
        <v>1319512</v>
      </c>
      <c r="D18" s="148">
        <f>E18+F18</f>
        <v>1319512</v>
      </c>
      <c r="E18" s="148">
        <v>1299512</v>
      </c>
      <c r="F18" s="148">
        <f>F19+F20</f>
        <v>20000</v>
      </c>
      <c r="G18" s="148"/>
      <c r="H18" s="148"/>
      <c r="I18" s="148"/>
      <c r="J18" s="148"/>
      <c r="K18" s="243"/>
      <c r="L18" s="243"/>
      <c r="M18" s="243"/>
      <c r="N18" s="243"/>
      <c r="O18" s="148"/>
    </row>
    <row r="19" s="155" customFormat="1" ht="16.55" customHeight="1" spans="1:15">
      <c r="A19" s="208">
        <v>2013650</v>
      </c>
      <c r="B19" s="208" t="s">
        <v>82</v>
      </c>
      <c r="C19" s="148">
        <v>1299512</v>
      </c>
      <c r="D19" s="148">
        <v>1299512</v>
      </c>
      <c r="E19" s="148">
        <v>1299512</v>
      </c>
      <c r="F19" s="148"/>
      <c r="G19" s="148"/>
      <c r="H19" s="148"/>
      <c r="I19" s="148"/>
      <c r="J19" s="148"/>
      <c r="K19" s="243"/>
      <c r="L19" s="243"/>
      <c r="M19" s="243"/>
      <c r="N19" s="243"/>
      <c r="O19" s="148"/>
    </row>
    <row r="20" s="155" customFormat="1" ht="16.55" customHeight="1" spans="1:15">
      <c r="A20" s="208">
        <v>2013699</v>
      </c>
      <c r="B20" s="208" t="s">
        <v>88</v>
      </c>
      <c r="C20" s="148">
        <f>D20</f>
        <v>20000</v>
      </c>
      <c r="D20" s="148">
        <f>E20+F20</f>
        <v>20000</v>
      </c>
      <c r="E20" s="148"/>
      <c r="F20" s="148">
        <v>20000</v>
      </c>
      <c r="G20" s="148"/>
      <c r="H20" s="148"/>
      <c r="I20" s="148"/>
      <c r="J20" s="148"/>
      <c r="K20" s="243"/>
      <c r="L20" s="243"/>
      <c r="M20" s="243"/>
      <c r="N20" s="243"/>
      <c r="O20" s="148"/>
    </row>
    <row r="21" s="155" customFormat="1" ht="16.55" customHeight="1" spans="1:15">
      <c r="A21" s="169" t="s">
        <v>89</v>
      </c>
      <c r="B21" s="169" t="s">
        <v>90</v>
      </c>
      <c r="C21" s="148">
        <v>205080</v>
      </c>
      <c r="D21" s="148"/>
      <c r="E21" s="148"/>
      <c r="F21" s="148"/>
      <c r="G21" s="148"/>
      <c r="H21" s="148"/>
      <c r="I21" s="148"/>
      <c r="J21" s="148">
        <v>205080</v>
      </c>
      <c r="K21" s="243"/>
      <c r="L21" s="243"/>
      <c r="M21" s="243"/>
      <c r="N21" s="243"/>
      <c r="O21" s="148">
        <v>205080</v>
      </c>
    </row>
    <row r="22" ht="16.55" customHeight="1" spans="1:15">
      <c r="A22" s="206" t="s">
        <v>91</v>
      </c>
      <c r="B22" s="206" t="s">
        <v>92</v>
      </c>
      <c r="C22" s="148">
        <v>205080</v>
      </c>
      <c r="D22" s="148"/>
      <c r="E22" s="148"/>
      <c r="F22" s="148"/>
      <c r="G22" s="148"/>
      <c r="H22" s="148"/>
      <c r="I22" s="148"/>
      <c r="J22" s="148">
        <v>205080</v>
      </c>
      <c r="K22" s="243"/>
      <c r="L22" s="243"/>
      <c r="M22" s="243"/>
      <c r="N22" s="243"/>
      <c r="O22" s="148">
        <v>205080</v>
      </c>
    </row>
    <row r="23" s="155" customFormat="1" ht="16.55" customHeight="1" spans="1:15">
      <c r="A23" s="208" t="s">
        <v>93</v>
      </c>
      <c r="B23" s="208" t="s">
        <v>92</v>
      </c>
      <c r="C23" s="148">
        <v>205080</v>
      </c>
      <c r="D23" s="148"/>
      <c r="E23" s="148"/>
      <c r="F23" s="148"/>
      <c r="G23" s="148"/>
      <c r="H23" s="148"/>
      <c r="I23" s="148"/>
      <c r="J23" s="148">
        <v>205080</v>
      </c>
      <c r="K23" s="243"/>
      <c r="L23" s="243"/>
      <c r="M23" s="243"/>
      <c r="N23" s="243"/>
      <c r="O23" s="148">
        <v>205080</v>
      </c>
    </row>
    <row r="24" s="155" customFormat="1" ht="16.55" customHeight="1" spans="1:15">
      <c r="A24" s="169" t="s">
        <v>94</v>
      </c>
      <c r="B24" s="169" t="s">
        <v>95</v>
      </c>
      <c r="C24" s="148">
        <v>1800</v>
      </c>
      <c r="D24" s="148">
        <v>1800</v>
      </c>
      <c r="E24" s="148"/>
      <c r="F24" s="148">
        <v>1800</v>
      </c>
      <c r="G24" s="148"/>
      <c r="H24" s="148"/>
      <c r="I24" s="148"/>
      <c r="J24" s="148"/>
      <c r="K24" s="243"/>
      <c r="L24" s="243"/>
      <c r="M24" s="243"/>
      <c r="N24" s="243"/>
      <c r="O24" s="148"/>
    </row>
    <row r="25" ht="16.55" customHeight="1" spans="1:15">
      <c r="A25" s="206" t="s">
        <v>96</v>
      </c>
      <c r="B25" s="206" t="s">
        <v>97</v>
      </c>
      <c r="C25" s="148">
        <v>1800</v>
      </c>
      <c r="D25" s="148">
        <v>1800</v>
      </c>
      <c r="E25" s="148"/>
      <c r="F25" s="148">
        <v>1800</v>
      </c>
      <c r="G25" s="148"/>
      <c r="H25" s="148"/>
      <c r="I25" s="148"/>
      <c r="J25" s="148"/>
      <c r="K25" s="243"/>
      <c r="L25" s="243"/>
      <c r="M25" s="243"/>
      <c r="N25" s="243"/>
      <c r="O25" s="148"/>
    </row>
    <row r="26" s="155" customFormat="1" ht="16.55" customHeight="1" spans="1:15">
      <c r="A26" s="208">
        <v>2070109</v>
      </c>
      <c r="B26" s="208" t="s">
        <v>98</v>
      </c>
      <c r="C26" s="148">
        <v>1800</v>
      </c>
      <c r="D26" s="148">
        <v>1800</v>
      </c>
      <c r="E26" s="148"/>
      <c r="F26" s="148">
        <v>1800</v>
      </c>
      <c r="G26" s="148"/>
      <c r="H26" s="148"/>
      <c r="I26" s="148"/>
      <c r="J26" s="148"/>
      <c r="K26" s="243"/>
      <c r="L26" s="243"/>
      <c r="M26" s="243"/>
      <c r="N26" s="243"/>
      <c r="O26" s="148"/>
    </row>
    <row r="27" s="155" customFormat="1" ht="16.55" customHeight="1" spans="1:15">
      <c r="A27" s="169" t="s">
        <v>99</v>
      </c>
      <c r="B27" s="169" t="s">
        <v>100</v>
      </c>
      <c r="C27" s="148">
        <v>1454542.4</v>
      </c>
      <c r="D27" s="148">
        <v>1454542.4</v>
      </c>
      <c r="E27" s="148">
        <v>1308157.4</v>
      </c>
      <c r="F27" s="148">
        <v>146385</v>
      </c>
      <c r="G27" s="148"/>
      <c r="H27" s="148"/>
      <c r="I27" s="148"/>
      <c r="J27" s="148"/>
      <c r="K27" s="243"/>
      <c r="L27" s="243"/>
      <c r="M27" s="243"/>
      <c r="N27" s="243"/>
      <c r="O27" s="148"/>
    </row>
    <row r="28" ht="16.55" customHeight="1" spans="1:15">
      <c r="A28" s="206" t="s">
        <v>101</v>
      </c>
      <c r="B28" s="206" t="s">
        <v>102</v>
      </c>
      <c r="C28" s="148">
        <v>1308157.4</v>
      </c>
      <c r="D28" s="148">
        <v>1308157.4</v>
      </c>
      <c r="E28" s="148">
        <v>1308157.4</v>
      </c>
      <c r="F28" s="148"/>
      <c r="G28" s="148"/>
      <c r="H28" s="148"/>
      <c r="I28" s="148"/>
      <c r="J28" s="148"/>
      <c r="K28" s="243"/>
      <c r="L28" s="243"/>
      <c r="M28" s="243"/>
      <c r="N28" s="243"/>
      <c r="O28" s="148"/>
    </row>
    <row r="29" s="155" customFormat="1" ht="16.55" customHeight="1" spans="1:15">
      <c r="A29" s="208">
        <v>2080501</v>
      </c>
      <c r="B29" s="208" t="s">
        <v>103</v>
      </c>
      <c r="C29" s="148">
        <v>12900</v>
      </c>
      <c r="D29" s="148">
        <v>12900</v>
      </c>
      <c r="E29" s="148">
        <v>12900</v>
      </c>
      <c r="F29" s="148"/>
      <c r="G29" s="148"/>
      <c r="H29" s="148"/>
      <c r="I29" s="148"/>
      <c r="J29" s="148"/>
      <c r="K29" s="243"/>
      <c r="L29" s="243"/>
      <c r="M29" s="243"/>
      <c r="N29" s="243"/>
      <c r="O29" s="148"/>
    </row>
    <row r="30" s="155" customFormat="1" ht="16.55" customHeight="1" spans="1:15">
      <c r="A30" s="208">
        <v>2080502</v>
      </c>
      <c r="B30" s="208" t="s">
        <v>104</v>
      </c>
      <c r="C30" s="148">
        <v>11400</v>
      </c>
      <c r="D30" s="148">
        <v>11400</v>
      </c>
      <c r="E30" s="148">
        <v>11400</v>
      </c>
      <c r="F30" s="148"/>
      <c r="G30" s="148"/>
      <c r="H30" s="148"/>
      <c r="I30" s="148"/>
      <c r="J30" s="148"/>
      <c r="K30" s="243"/>
      <c r="L30" s="243"/>
      <c r="M30" s="243"/>
      <c r="N30" s="243"/>
      <c r="O30" s="148"/>
    </row>
    <row r="31" s="155" customFormat="1" ht="16.55" customHeight="1" spans="1:15">
      <c r="A31" s="208">
        <v>2080505</v>
      </c>
      <c r="B31" s="208" t="s">
        <v>105</v>
      </c>
      <c r="C31" s="148">
        <v>1283857.4</v>
      </c>
      <c r="D31" s="148">
        <v>1283857.4</v>
      </c>
      <c r="E31" s="148">
        <v>1283857.4</v>
      </c>
      <c r="F31" s="148"/>
      <c r="G31" s="148"/>
      <c r="H31" s="148"/>
      <c r="I31" s="148"/>
      <c r="J31" s="148"/>
      <c r="K31" s="243"/>
      <c r="L31" s="243"/>
      <c r="M31" s="243"/>
      <c r="N31" s="243"/>
      <c r="O31" s="148"/>
    </row>
    <row r="32" ht="16.55" customHeight="1" spans="1:15">
      <c r="A32" s="206" t="s">
        <v>106</v>
      </c>
      <c r="B32" s="206" t="s">
        <v>107</v>
      </c>
      <c r="C32" s="148">
        <v>146385</v>
      </c>
      <c r="D32" s="148">
        <v>146385</v>
      </c>
      <c r="E32" s="148"/>
      <c r="F32" s="148">
        <v>146385</v>
      </c>
      <c r="G32" s="148"/>
      <c r="H32" s="148"/>
      <c r="I32" s="148"/>
      <c r="J32" s="148"/>
      <c r="K32" s="243"/>
      <c r="L32" s="243"/>
      <c r="M32" s="243"/>
      <c r="N32" s="243"/>
      <c r="O32" s="148"/>
    </row>
    <row r="33" s="155" customFormat="1" ht="16.55" customHeight="1" spans="1:15">
      <c r="A33" s="208">
        <v>2080801</v>
      </c>
      <c r="B33" s="208" t="s">
        <v>108</v>
      </c>
      <c r="C33" s="148">
        <v>146385</v>
      </c>
      <c r="D33" s="148">
        <v>146385</v>
      </c>
      <c r="E33" s="148"/>
      <c r="F33" s="148">
        <v>146385</v>
      </c>
      <c r="G33" s="148"/>
      <c r="H33" s="148"/>
      <c r="I33" s="148"/>
      <c r="J33" s="148"/>
      <c r="K33" s="243"/>
      <c r="L33" s="243"/>
      <c r="M33" s="243"/>
      <c r="N33" s="243"/>
      <c r="O33" s="148"/>
    </row>
    <row r="34" s="235" customFormat="1" ht="16.55" customHeight="1" spans="1:15">
      <c r="A34" s="169" t="s">
        <v>109</v>
      </c>
      <c r="B34" s="169" t="s">
        <v>110</v>
      </c>
      <c r="C34" s="241">
        <f>D34</f>
        <v>995098.53</v>
      </c>
      <c r="D34" s="241">
        <f>D35+D40</f>
        <v>995098.53</v>
      </c>
      <c r="E34" s="241">
        <v>988798.53</v>
      </c>
      <c r="F34" s="241">
        <f>F40</f>
        <v>6300</v>
      </c>
      <c r="G34" s="241"/>
      <c r="H34" s="241"/>
      <c r="I34" s="241"/>
      <c r="J34" s="241"/>
      <c r="K34" s="247"/>
      <c r="L34" s="247"/>
      <c r="M34" s="247"/>
      <c r="N34" s="247"/>
      <c r="O34" s="241"/>
    </row>
    <row r="35" s="155" customFormat="1" ht="16.55" customHeight="1" spans="1:15">
      <c r="A35" s="206" t="s">
        <v>111</v>
      </c>
      <c r="B35" s="206" t="s">
        <v>112</v>
      </c>
      <c r="C35" s="148">
        <v>988798.53</v>
      </c>
      <c r="D35" s="148">
        <v>988798.53</v>
      </c>
      <c r="E35" s="148">
        <v>988798.53</v>
      </c>
      <c r="F35" s="148"/>
      <c r="G35" s="148"/>
      <c r="H35" s="148"/>
      <c r="I35" s="148"/>
      <c r="J35" s="148"/>
      <c r="K35" s="243"/>
      <c r="L35" s="243"/>
      <c r="M35" s="243"/>
      <c r="N35" s="243"/>
      <c r="O35" s="148"/>
    </row>
    <row r="36" s="155" customFormat="1" ht="16.55" customHeight="1" spans="1:15">
      <c r="A36" s="208" t="s">
        <v>113</v>
      </c>
      <c r="B36" s="208" t="s">
        <v>114</v>
      </c>
      <c r="C36" s="148">
        <v>213682.16</v>
      </c>
      <c r="D36" s="148">
        <v>213682.16</v>
      </c>
      <c r="E36" s="148">
        <v>213682.16</v>
      </c>
      <c r="F36" s="148"/>
      <c r="G36" s="148"/>
      <c r="H36" s="148"/>
      <c r="I36" s="148"/>
      <c r="J36" s="148"/>
      <c r="K36" s="243"/>
      <c r="L36" s="243"/>
      <c r="M36" s="243"/>
      <c r="N36" s="243"/>
      <c r="O36" s="148"/>
    </row>
    <row r="37" s="155" customFormat="1" ht="16.55" customHeight="1" spans="1:15">
      <c r="A37" s="208" t="s">
        <v>115</v>
      </c>
      <c r="B37" s="208" t="s">
        <v>116</v>
      </c>
      <c r="C37" s="148">
        <v>387295.49</v>
      </c>
      <c r="D37" s="148">
        <v>387295.49</v>
      </c>
      <c r="E37" s="148">
        <v>387295.49</v>
      </c>
      <c r="F37" s="148"/>
      <c r="G37" s="148"/>
      <c r="H37" s="148"/>
      <c r="I37" s="148"/>
      <c r="J37" s="148"/>
      <c r="K37" s="243"/>
      <c r="L37" s="243"/>
      <c r="M37" s="243"/>
      <c r="N37" s="243"/>
      <c r="O37" s="148"/>
    </row>
    <row r="38" s="155" customFormat="1" ht="16.55" customHeight="1" spans="1:15">
      <c r="A38" s="208" t="s">
        <v>117</v>
      </c>
      <c r="B38" s="208" t="s">
        <v>118</v>
      </c>
      <c r="C38" s="148">
        <v>367331.68</v>
      </c>
      <c r="D38" s="148">
        <v>367331.68</v>
      </c>
      <c r="E38" s="148">
        <v>367331.68</v>
      </c>
      <c r="F38" s="148"/>
      <c r="G38" s="148"/>
      <c r="H38" s="148"/>
      <c r="I38" s="148"/>
      <c r="J38" s="148"/>
      <c r="K38" s="243"/>
      <c r="L38" s="243"/>
      <c r="M38" s="243"/>
      <c r="N38" s="243"/>
      <c r="O38" s="148"/>
    </row>
    <row r="39" s="155" customFormat="1" ht="16.55" customHeight="1" spans="1:15">
      <c r="A39" s="208" t="s">
        <v>119</v>
      </c>
      <c r="B39" s="208" t="s">
        <v>120</v>
      </c>
      <c r="C39" s="148">
        <v>20489.2</v>
      </c>
      <c r="D39" s="148">
        <v>20489.2</v>
      </c>
      <c r="E39" s="148">
        <v>20489.2</v>
      </c>
      <c r="F39" s="148"/>
      <c r="G39" s="148"/>
      <c r="H39" s="148"/>
      <c r="I39" s="148"/>
      <c r="J39" s="148"/>
      <c r="K39" s="243"/>
      <c r="L39" s="243"/>
      <c r="M39" s="243"/>
      <c r="N39" s="243"/>
      <c r="O39" s="148"/>
    </row>
    <row r="40" s="155" customFormat="1" ht="16.55" customHeight="1" spans="1:15">
      <c r="A40" s="206">
        <v>21099</v>
      </c>
      <c r="B40" s="206" t="s">
        <v>121</v>
      </c>
      <c r="C40" s="148">
        <v>6300</v>
      </c>
      <c r="D40" s="148">
        <v>6300</v>
      </c>
      <c r="E40" s="148"/>
      <c r="F40" s="148">
        <v>6300</v>
      </c>
      <c r="G40" s="148"/>
      <c r="H40" s="148"/>
      <c r="I40" s="148"/>
      <c r="J40" s="148"/>
      <c r="K40" s="243"/>
      <c r="L40" s="243"/>
      <c r="M40" s="243"/>
      <c r="N40" s="243"/>
      <c r="O40" s="148"/>
    </row>
    <row r="41" s="155" customFormat="1" ht="16.55" customHeight="1" spans="1:15">
      <c r="A41" s="208">
        <v>2109999</v>
      </c>
      <c r="B41" s="208" t="s">
        <v>121</v>
      </c>
      <c r="C41" s="148">
        <v>6300</v>
      </c>
      <c r="D41" s="148">
        <v>6300</v>
      </c>
      <c r="E41" s="148"/>
      <c r="F41" s="148">
        <v>6300</v>
      </c>
      <c r="G41" s="148"/>
      <c r="H41" s="148"/>
      <c r="I41" s="148"/>
      <c r="J41" s="148"/>
      <c r="K41" s="243"/>
      <c r="L41" s="243"/>
      <c r="M41" s="243"/>
      <c r="N41" s="243"/>
      <c r="O41" s="148"/>
    </row>
    <row r="42" s="155" customFormat="1" ht="16.55" customHeight="1" spans="1:15">
      <c r="A42" s="169" t="s">
        <v>122</v>
      </c>
      <c r="B42" s="169" t="s">
        <v>123</v>
      </c>
      <c r="C42" s="148">
        <v>652288</v>
      </c>
      <c r="D42" s="148">
        <v>652288</v>
      </c>
      <c r="E42" s="148">
        <v>652288</v>
      </c>
      <c r="F42" s="148"/>
      <c r="G42" s="148"/>
      <c r="H42" s="148"/>
      <c r="I42" s="148"/>
      <c r="J42" s="148"/>
      <c r="K42" s="243"/>
      <c r="L42" s="243"/>
      <c r="M42" s="243"/>
      <c r="N42" s="243"/>
      <c r="O42" s="148"/>
    </row>
    <row r="43" ht="16.55" customHeight="1" spans="1:15">
      <c r="A43" s="206" t="s">
        <v>124</v>
      </c>
      <c r="B43" s="206" t="s">
        <v>125</v>
      </c>
      <c r="C43" s="148">
        <v>652288</v>
      </c>
      <c r="D43" s="148">
        <v>652288</v>
      </c>
      <c r="E43" s="148">
        <v>652288</v>
      </c>
      <c r="F43" s="148"/>
      <c r="G43" s="148"/>
      <c r="H43" s="148"/>
      <c r="I43" s="148"/>
      <c r="J43" s="148"/>
      <c r="K43" s="243"/>
      <c r="L43" s="243"/>
      <c r="M43" s="243"/>
      <c r="N43" s="243"/>
      <c r="O43" s="148"/>
    </row>
    <row r="44" s="155" customFormat="1" ht="16.55" customHeight="1" spans="1:15">
      <c r="A44" s="208" t="s">
        <v>126</v>
      </c>
      <c r="B44" s="208" t="s">
        <v>127</v>
      </c>
      <c r="C44" s="148">
        <v>652288</v>
      </c>
      <c r="D44" s="148">
        <v>652288</v>
      </c>
      <c r="E44" s="148">
        <v>652288</v>
      </c>
      <c r="F44" s="148"/>
      <c r="G44" s="148"/>
      <c r="H44" s="148"/>
      <c r="I44" s="148"/>
      <c r="J44" s="148"/>
      <c r="K44" s="243"/>
      <c r="L44" s="243"/>
      <c r="M44" s="243"/>
      <c r="N44" s="243"/>
      <c r="O44" s="148"/>
    </row>
    <row r="45" s="155" customFormat="1" ht="16.55" customHeight="1" spans="1:15">
      <c r="A45" s="169">
        <v>212</v>
      </c>
      <c r="B45" s="169" t="s">
        <v>128</v>
      </c>
      <c r="C45" s="148">
        <f>D45</f>
        <v>40000</v>
      </c>
      <c r="D45" s="148">
        <f>F45</f>
        <v>40000</v>
      </c>
      <c r="E45" s="148"/>
      <c r="F45" s="148">
        <f>F46</f>
        <v>40000</v>
      </c>
      <c r="G45" s="148"/>
      <c r="H45" s="148"/>
      <c r="I45" s="148"/>
      <c r="J45" s="148"/>
      <c r="K45" s="243"/>
      <c r="L45" s="243"/>
      <c r="M45" s="243"/>
      <c r="N45" s="243"/>
      <c r="O45" s="148"/>
    </row>
    <row r="46" ht="16.55" customHeight="1" spans="1:15">
      <c r="A46" s="206">
        <v>21299</v>
      </c>
      <c r="B46" s="206" t="s">
        <v>129</v>
      </c>
      <c r="C46" s="148">
        <f>D46</f>
        <v>40000</v>
      </c>
      <c r="D46" s="148">
        <f>F46</f>
        <v>40000</v>
      </c>
      <c r="E46" s="148"/>
      <c r="F46" s="148">
        <f>F47</f>
        <v>40000</v>
      </c>
      <c r="G46" s="148"/>
      <c r="H46" s="148"/>
      <c r="I46" s="148"/>
      <c r="J46" s="148"/>
      <c r="K46" s="243"/>
      <c r="L46" s="243"/>
      <c r="M46" s="243"/>
      <c r="N46" s="243"/>
      <c r="O46" s="148"/>
    </row>
    <row r="47" s="155" customFormat="1" ht="16.55" customHeight="1" spans="1:15">
      <c r="A47" s="208">
        <v>2129999</v>
      </c>
      <c r="B47" s="208" t="s">
        <v>129</v>
      </c>
      <c r="C47" s="148">
        <f>D47</f>
        <v>40000</v>
      </c>
      <c r="D47" s="148">
        <f>F47</f>
        <v>40000</v>
      </c>
      <c r="E47" s="148"/>
      <c r="F47" s="148">
        <v>40000</v>
      </c>
      <c r="G47" s="148"/>
      <c r="H47" s="148"/>
      <c r="I47" s="148"/>
      <c r="J47" s="148"/>
      <c r="K47" s="243"/>
      <c r="L47" s="243"/>
      <c r="M47" s="243"/>
      <c r="N47" s="243"/>
      <c r="O47" s="148"/>
    </row>
    <row r="48" s="155" customFormat="1" ht="16.55" customHeight="1" spans="1:15">
      <c r="A48" s="169">
        <v>213</v>
      </c>
      <c r="B48" s="169" t="s">
        <v>130</v>
      </c>
      <c r="C48" s="148">
        <f>D48+J48</f>
        <v>7424079.87</v>
      </c>
      <c r="D48" s="148">
        <f>E48+F48</f>
        <v>7333314.87</v>
      </c>
      <c r="E48" s="148">
        <v>2386517</v>
      </c>
      <c r="F48" s="148">
        <f>F52+F56+F59+F61</f>
        <v>4946797.87</v>
      </c>
      <c r="G48" s="148"/>
      <c r="H48" s="148"/>
      <c r="I48" s="148"/>
      <c r="J48" s="148">
        <v>90765</v>
      </c>
      <c r="K48" s="243"/>
      <c r="L48" s="243"/>
      <c r="M48" s="243"/>
      <c r="N48" s="243"/>
      <c r="O48" s="148">
        <v>90765</v>
      </c>
    </row>
    <row r="49" s="155" customFormat="1" ht="16.55" customHeight="1" spans="1:15">
      <c r="A49" s="206" t="s">
        <v>131</v>
      </c>
      <c r="B49" s="206" t="s">
        <v>132</v>
      </c>
      <c r="C49" s="148">
        <v>2470142</v>
      </c>
      <c r="D49" s="148">
        <v>2386517</v>
      </c>
      <c r="E49" s="148">
        <v>2386517</v>
      </c>
      <c r="F49" s="148"/>
      <c r="G49" s="148"/>
      <c r="H49" s="148"/>
      <c r="I49" s="148"/>
      <c r="J49" s="148">
        <v>83625</v>
      </c>
      <c r="K49" s="243"/>
      <c r="L49" s="243"/>
      <c r="M49" s="243"/>
      <c r="N49" s="243"/>
      <c r="O49" s="148">
        <v>83625</v>
      </c>
    </row>
    <row r="50" s="155" customFormat="1" ht="16.55" customHeight="1" spans="1:15">
      <c r="A50" s="208" t="s">
        <v>133</v>
      </c>
      <c r="B50" s="208" t="s">
        <v>82</v>
      </c>
      <c r="C50" s="148">
        <v>2386517</v>
      </c>
      <c r="D50" s="148">
        <v>2386517</v>
      </c>
      <c r="E50" s="148">
        <v>2386517</v>
      </c>
      <c r="F50" s="148"/>
      <c r="G50" s="148"/>
      <c r="H50" s="148"/>
      <c r="I50" s="148"/>
      <c r="J50" s="148"/>
      <c r="K50" s="243"/>
      <c r="L50" s="243"/>
      <c r="M50" s="243"/>
      <c r="N50" s="243"/>
      <c r="O50" s="148"/>
    </row>
    <row r="51" s="155" customFormat="1" ht="16.55" customHeight="1" spans="1:15">
      <c r="A51" s="208">
        <v>2130199</v>
      </c>
      <c r="B51" s="208" t="s">
        <v>134</v>
      </c>
      <c r="C51" s="148">
        <v>83625</v>
      </c>
      <c r="D51" s="148"/>
      <c r="E51" s="148"/>
      <c r="F51" s="148"/>
      <c r="G51" s="148"/>
      <c r="H51" s="148"/>
      <c r="I51" s="148"/>
      <c r="J51" s="148">
        <v>83625</v>
      </c>
      <c r="K51" s="243"/>
      <c r="L51" s="243"/>
      <c r="M51" s="243"/>
      <c r="N51" s="243"/>
      <c r="O51" s="148">
        <v>83625</v>
      </c>
    </row>
    <row r="52" s="155" customFormat="1" ht="16.55" customHeight="1" spans="1:15">
      <c r="A52" s="206" t="s">
        <v>135</v>
      </c>
      <c r="B52" s="206" t="s">
        <v>136</v>
      </c>
      <c r="C52" s="148">
        <f>D52+J52</f>
        <v>387637.87</v>
      </c>
      <c r="D52" s="148">
        <f>F52</f>
        <v>380497.87</v>
      </c>
      <c r="E52" s="148"/>
      <c r="F52" s="148">
        <f>F53+F54</f>
        <v>380497.87</v>
      </c>
      <c r="G52" s="148"/>
      <c r="H52" s="148"/>
      <c r="I52" s="148"/>
      <c r="J52" s="148">
        <v>7140</v>
      </c>
      <c r="K52" s="243"/>
      <c r="L52" s="243"/>
      <c r="M52" s="243"/>
      <c r="N52" s="243"/>
      <c r="O52" s="148">
        <v>7140</v>
      </c>
    </row>
    <row r="53" s="155" customFormat="1" ht="16.55" customHeight="1" spans="1:15">
      <c r="A53" s="208">
        <v>2130209</v>
      </c>
      <c r="B53" s="208" t="s">
        <v>137</v>
      </c>
      <c r="C53" s="148">
        <f>D53</f>
        <v>359400</v>
      </c>
      <c r="D53" s="148">
        <f>E53+F53</f>
        <v>359400</v>
      </c>
      <c r="E53" s="148"/>
      <c r="F53" s="148">
        <v>359400</v>
      </c>
      <c r="G53" s="148"/>
      <c r="H53" s="148"/>
      <c r="I53" s="148"/>
      <c r="J53" s="148"/>
      <c r="K53" s="243"/>
      <c r="L53" s="243"/>
      <c r="M53" s="243"/>
      <c r="N53" s="243"/>
      <c r="O53" s="148"/>
    </row>
    <row r="54" s="155" customFormat="1" ht="16.55" customHeight="1" spans="1:15">
      <c r="A54" s="208">
        <v>2130234</v>
      </c>
      <c r="B54" s="208" t="s">
        <v>138</v>
      </c>
      <c r="C54" s="148">
        <f>D54</f>
        <v>21097.87</v>
      </c>
      <c r="D54" s="148">
        <f>F54</f>
        <v>21097.87</v>
      </c>
      <c r="E54" s="148"/>
      <c r="F54" s="148">
        <v>21097.87</v>
      </c>
      <c r="G54" s="148"/>
      <c r="H54" s="148"/>
      <c r="I54" s="148"/>
      <c r="J54" s="148"/>
      <c r="K54" s="243"/>
      <c r="L54" s="243"/>
      <c r="M54" s="243"/>
      <c r="N54" s="243"/>
      <c r="O54" s="148"/>
    </row>
    <row r="55" s="155" customFormat="1" ht="16.55" customHeight="1" spans="1:15">
      <c r="A55" s="208">
        <v>2130299</v>
      </c>
      <c r="B55" s="208" t="s">
        <v>139</v>
      </c>
      <c r="C55" s="148">
        <v>7140</v>
      </c>
      <c r="D55" s="148"/>
      <c r="E55" s="148"/>
      <c r="F55" s="148"/>
      <c r="G55" s="148"/>
      <c r="H55" s="148"/>
      <c r="I55" s="148"/>
      <c r="J55" s="148">
        <v>7140</v>
      </c>
      <c r="K55" s="243"/>
      <c r="L55" s="243"/>
      <c r="M55" s="243"/>
      <c r="N55" s="243"/>
      <c r="O55" s="148">
        <v>7140</v>
      </c>
    </row>
    <row r="56" s="155" customFormat="1" ht="16.55" customHeight="1" spans="1:15">
      <c r="A56" s="206" t="s">
        <v>140</v>
      </c>
      <c r="B56" s="206" t="s">
        <v>141</v>
      </c>
      <c r="C56" s="148">
        <f>D56</f>
        <v>207200</v>
      </c>
      <c r="D56" s="148">
        <f>F56</f>
        <v>207200</v>
      </c>
      <c r="E56" s="148"/>
      <c r="F56" s="148">
        <f>F57+F58</f>
        <v>207200</v>
      </c>
      <c r="G56" s="148"/>
      <c r="H56" s="148"/>
      <c r="I56" s="148"/>
      <c r="J56" s="148"/>
      <c r="K56" s="243"/>
      <c r="L56" s="243"/>
      <c r="M56" s="243"/>
      <c r="N56" s="243"/>
      <c r="O56" s="148"/>
    </row>
    <row r="57" s="155" customFormat="1" ht="16.55" customHeight="1" spans="1:15">
      <c r="A57" s="208">
        <v>2130306</v>
      </c>
      <c r="B57" s="208" t="s">
        <v>142</v>
      </c>
      <c r="C57" s="148">
        <v>37200</v>
      </c>
      <c r="D57" s="148">
        <v>37200</v>
      </c>
      <c r="E57" s="148"/>
      <c r="F57" s="148">
        <v>37200</v>
      </c>
      <c r="G57" s="148"/>
      <c r="H57" s="148"/>
      <c r="I57" s="148"/>
      <c r="J57" s="148"/>
      <c r="K57" s="243"/>
      <c r="L57" s="243"/>
      <c r="M57" s="243"/>
      <c r="N57" s="243"/>
      <c r="O57" s="148"/>
    </row>
    <row r="58" s="155" customFormat="1" ht="16.55" customHeight="1" spans="1:15">
      <c r="A58" s="208">
        <v>2130315</v>
      </c>
      <c r="B58" s="208" t="s">
        <v>143</v>
      </c>
      <c r="C58" s="148">
        <f>D58</f>
        <v>170000</v>
      </c>
      <c r="D58" s="148">
        <f>F58</f>
        <v>170000</v>
      </c>
      <c r="E58" s="148"/>
      <c r="F58" s="148">
        <v>170000</v>
      </c>
      <c r="G58" s="148"/>
      <c r="H58" s="148"/>
      <c r="I58" s="148"/>
      <c r="J58" s="148"/>
      <c r="K58" s="243"/>
      <c r="L58" s="243"/>
      <c r="M58" s="243"/>
      <c r="N58" s="243"/>
      <c r="O58" s="148"/>
    </row>
    <row r="59" s="155" customFormat="1" ht="16.55" customHeight="1" spans="1:15">
      <c r="A59" s="206">
        <v>21305</v>
      </c>
      <c r="B59" s="206" t="s">
        <v>144</v>
      </c>
      <c r="C59" s="148">
        <f>D59</f>
        <v>40000</v>
      </c>
      <c r="D59" s="148">
        <f>F59</f>
        <v>40000</v>
      </c>
      <c r="E59" s="148"/>
      <c r="F59" s="148">
        <f>F60</f>
        <v>40000</v>
      </c>
      <c r="G59" s="148"/>
      <c r="H59" s="148"/>
      <c r="I59" s="148"/>
      <c r="J59" s="148"/>
      <c r="K59" s="243"/>
      <c r="L59" s="243"/>
      <c r="M59" s="243"/>
      <c r="N59" s="243"/>
      <c r="O59" s="148"/>
    </row>
    <row r="60" s="155" customFormat="1" ht="16.55" customHeight="1" spans="1:15">
      <c r="A60" s="208">
        <v>2130599</v>
      </c>
      <c r="B60" s="208" t="s">
        <v>145</v>
      </c>
      <c r="C60" s="148">
        <f>D60</f>
        <v>40000</v>
      </c>
      <c r="D60" s="148">
        <f>F60</f>
        <v>40000</v>
      </c>
      <c r="E60" s="148"/>
      <c r="F60" s="148">
        <v>40000</v>
      </c>
      <c r="G60" s="148"/>
      <c r="H60" s="148"/>
      <c r="I60" s="148"/>
      <c r="J60" s="148"/>
      <c r="K60" s="243"/>
      <c r="L60" s="243"/>
      <c r="M60" s="243"/>
      <c r="N60" s="243"/>
      <c r="O60" s="148"/>
    </row>
    <row r="61" s="155" customFormat="1" ht="16.55" customHeight="1" spans="1:15">
      <c r="A61" s="206" t="s">
        <v>146</v>
      </c>
      <c r="B61" s="206" t="s">
        <v>147</v>
      </c>
      <c r="C61" s="148">
        <v>4319100</v>
      </c>
      <c r="D61" s="148">
        <v>4319100</v>
      </c>
      <c r="E61" s="148"/>
      <c r="F61" s="148">
        <v>4319100</v>
      </c>
      <c r="G61" s="148"/>
      <c r="H61" s="148"/>
      <c r="I61" s="148"/>
      <c r="J61" s="148"/>
      <c r="K61" s="243"/>
      <c r="L61" s="243"/>
      <c r="M61" s="243"/>
      <c r="N61" s="243"/>
      <c r="O61" s="148"/>
    </row>
    <row r="62" s="155" customFormat="1" ht="16.55" customHeight="1" spans="1:15">
      <c r="A62" s="208">
        <v>2130705</v>
      </c>
      <c r="B62" s="208" t="s">
        <v>148</v>
      </c>
      <c r="C62" s="148">
        <v>4319100</v>
      </c>
      <c r="D62" s="148">
        <v>4319100</v>
      </c>
      <c r="E62" s="148"/>
      <c r="F62" s="148">
        <v>4319100</v>
      </c>
      <c r="G62" s="148"/>
      <c r="H62" s="148"/>
      <c r="I62" s="148"/>
      <c r="J62" s="148"/>
      <c r="K62" s="243"/>
      <c r="L62" s="243"/>
      <c r="M62" s="243"/>
      <c r="N62" s="243"/>
      <c r="O62" s="148"/>
    </row>
    <row r="63" s="155" customFormat="1" ht="16.55" customHeight="1" spans="1:15">
      <c r="A63" s="169">
        <v>214</v>
      </c>
      <c r="B63" s="169" t="s">
        <v>149</v>
      </c>
      <c r="C63" s="148">
        <f>D63</f>
        <v>534500</v>
      </c>
      <c r="D63" s="148">
        <f>E63+F63</f>
        <v>534500</v>
      </c>
      <c r="E63" s="148"/>
      <c r="F63" s="148">
        <f>F64</f>
        <v>534500</v>
      </c>
      <c r="G63" s="148"/>
      <c r="H63" s="148"/>
      <c r="I63" s="148"/>
      <c r="J63" s="148"/>
      <c r="K63" s="243"/>
      <c r="L63" s="243"/>
      <c r="M63" s="243"/>
      <c r="N63" s="243"/>
      <c r="O63" s="148"/>
    </row>
    <row r="64" ht="16.55" customHeight="1" spans="1:15">
      <c r="A64" s="206">
        <v>21401</v>
      </c>
      <c r="B64" s="206" t="s">
        <v>150</v>
      </c>
      <c r="C64" s="148">
        <f>D64</f>
        <v>534500</v>
      </c>
      <c r="D64" s="148">
        <f>E64+F64</f>
        <v>534500</v>
      </c>
      <c r="E64" s="148"/>
      <c r="F64" s="148">
        <f>F65</f>
        <v>534500</v>
      </c>
      <c r="G64" s="148"/>
      <c r="H64" s="148"/>
      <c r="I64" s="148"/>
      <c r="J64" s="148"/>
      <c r="K64" s="243"/>
      <c r="L64" s="243"/>
      <c r="M64" s="243"/>
      <c r="N64" s="243"/>
      <c r="O64" s="148"/>
    </row>
    <row r="65" s="155" customFormat="1" ht="16.55" customHeight="1" spans="1:15">
      <c r="A65" s="208">
        <v>2140106</v>
      </c>
      <c r="B65" s="208" t="s">
        <v>151</v>
      </c>
      <c r="C65" s="148">
        <f>D65</f>
        <v>534500</v>
      </c>
      <c r="D65" s="148">
        <f>E65+F65</f>
        <v>534500</v>
      </c>
      <c r="E65" s="148"/>
      <c r="F65" s="148">
        <v>534500</v>
      </c>
      <c r="G65" s="148"/>
      <c r="H65" s="148"/>
      <c r="I65" s="148"/>
      <c r="J65" s="148"/>
      <c r="K65" s="243"/>
      <c r="L65" s="243"/>
      <c r="M65" s="243"/>
      <c r="N65" s="243"/>
      <c r="O65" s="148"/>
    </row>
    <row r="66" s="155" customFormat="1" ht="16.55" customHeight="1" spans="1:15">
      <c r="A66" s="169" t="s">
        <v>152</v>
      </c>
      <c r="B66" s="169" t="s">
        <v>153</v>
      </c>
      <c r="C66" s="148">
        <v>64372</v>
      </c>
      <c r="D66" s="148">
        <v>64372</v>
      </c>
      <c r="E66" s="148"/>
      <c r="F66" s="148">
        <v>64372</v>
      </c>
      <c r="G66" s="148"/>
      <c r="H66" s="148"/>
      <c r="I66" s="148"/>
      <c r="J66" s="148"/>
      <c r="K66" s="243"/>
      <c r="L66" s="243"/>
      <c r="M66" s="243"/>
      <c r="N66" s="243"/>
      <c r="O66" s="148"/>
    </row>
    <row r="67" ht="16.55" customHeight="1" spans="1:15">
      <c r="A67" s="206">
        <v>22001</v>
      </c>
      <c r="B67" s="206" t="s">
        <v>154</v>
      </c>
      <c r="C67" s="148">
        <v>64372</v>
      </c>
      <c r="D67" s="148">
        <v>64372</v>
      </c>
      <c r="E67" s="148"/>
      <c r="F67" s="148">
        <v>64372</v>
      </c>
      <c r="G67" s="148"/>
      <c r="H67" s="148"/>
      <c r="I67" s="148"/>
      <c r="J67" s="148"/>
      <c r="K67" s="243"/>
      <c r="L67" s="243"/>
      <c r="M67" s="243"/>
      <c r="N67" s="243"/>
      <c r="O67" s="148"/>
    </row>
    <row r="68" ht="16.55" customHeight="1" spans="1:15">
      <c r="A68" s="208">
        <v>2200106</v>
      </c>
      <c r="B68" s="208" t="s">
        <v>155</v>
      </c>
      <c r="C68" s="148">
        <v>64372</v>
      </c>
      <c r="D68" s="148">
        <v>64372</v>
      </c>
      <c r="E68" s="148"/>
      <c r="F68" s="148">
        <v>64372</v>
      </c>
      <c r="G68" s="148"/>
      <c r="H68" s="148"/>
      <c r="I68" s="148"/>
      <c r="J68" s="148"/>
      <c r="K68" s="243"/>
      <c r="L68" s="243"/>
      <c r="M68" s="243"/>
      <c r="N68" s="243"/>
      <c r="O68" s="148"/>
    </row>
    <row r="69" s="155" customFormat="1" ht="16.55" customHeight="1" spans="1:15">
      <c r="A69" s="169" t="s">
        <v>156</v>
      </c>
      <c r="B69" s="169" t="s">
        <v>157</v>
      </c>
      <c r="C69" s="148">
        <v>1290780</v>
      </c>
      <c r="D69" s="148">
        <v>1290780</v>
      </c>
      <c r="E69" s="148">
        <v>1290780</v>
      </c>
      <c r="F69" s="148"/>
      <c r="G69" s="148"/>
      <c r="H69" s="148"/>
      <c r="I69" s="148"/>
      <c r="J69" s="148"/>
      <c r="K69" s="243"/>
      <c r="L69" s="243"/>
      <c r="M69" s="243"/>
      <c r="N69" s="243"/>
      <c r="O69" s="148"/>
    </row>
    <row r="70" ht="16.55" customHeight="1" spans="1:15">
      <c r="A70" s="206" t="s">
        <v>158</v>
      </c>
      <c r="B70" s="206" t="s">
        <v>159</v>
      </c>
      <c r="C70" s="148">
        <v>1290780</v>
      </c>
      <c r="D70" s="148">
        <v>1290780</v>
      </c>
      <c r="E70" s="148">
        <v>1290780</v>
      </c>
      <c r="F70" s="148"/>
      <c r="G70" s="148"/>
      <c r="H70" s="148"/>
      <c r="I70" s="148"/>
      <c r="J70" s="148"/>
      <c r="K70" s="243"/>
      <c r="L70" s="243"/>
      <c r="M70" s="243"/>
      <c r="N70" s="243"/>
      <c r="O70" s="148"/>
    </row>
    <row r="71" s="155" customFormat="1" ht="16.55" customHeight="1" spans="1:15">
      <c r="A71" s="208" t="s">
        <v>160</v>
      </c>
      <c r="B71" s="208" t="s">
        <v>161</v>
      </c>
      <c r="C71" s="148">
        <v>1290780</v>
      </c>
      <c r="D71" s="249">
        <v>1290780</v>
      </c>
      <c r="E71" s="148">
        <v>1290780</v>
      </c>
      <c r="F71" s="148"/>
      <c r="G71" s="148"/>
      <c r="H71" s="148"/>
      <c r="I71" s="148"/>
      <c r="J71" s="148"/>
      <c r="K71" s="243"/>
      <c r="L71" s="243"/>
      <c r="M71" s="243"/>
      <c r="N71" s="243"/>
      <c r="O71" s="148"/>
    </row>
    <row r="72" s="155" customFormat="1" ht="16.55" customHeight="1" spans="1:15">
      <c r="A72" s="169">
        <v>229</v>
      </c>
      <c r="B72" s="206" t="s">
        <v>69</v>
      </c>
      <c r="C72" s="250"/>
      <c r="D72" s="251"/>
      <c r="E72" s="253"/>
      <c r="F72" s="148"/>
      <c r="G72" s="148">
        <f>G73</f>
        <v>766477.5</v>
      </c>
      <c r="H72" s="148"/>
      <c r="I72" s="148"/>
      <c r="J72" s="148"/>
      <c r="K72" s="243"/>
      <c r="L72" s="243"/>
      <c r="M72" s="243"/>
      <c r="N72" s="243"/>
      <c r="O72" s="148"/>
    </row>
    <row r="73" ht="16.55" customHeight="1" spans="1:15">
      <c r="A73" s="206">
        <v>22960</v>
      </c>
      <c r="B73" s="206" t="s">
        <v>162</v>
      </c>
      <c r="C73" s="250"/>
      <c r="D73" s="251"/>
      <c r="E73" s="253"/>
      <c r="F73" s="148"/>
      <c r="G73" s="148">
        <f>G74+G75</f>
        <v>766477.5</v>
      </c>
      <c r="H73" s="148"/>
      <c r="I73" s="148"/>
      <c r="J73" s="148"/>
      <c r="K73" s="243"/>
      <c r="L73" s="243"/>
      <c r="M73" s="243"/>
      <c r="N73" s="243"/>
      <c r="O73" s="148"/>
    </row>
    <row r="74" s="155" customFormat="1" ht="16.55" customHeight="1" spans="1:15">
      <c r="A74" s="208">
        <v>2296002</v>
      </c>
      <c r="B74" s="208" t="s">
        <v>163</v>
      </c>
      <c r="C74" s="148"/>
      <c r="D74" s="252"/>
      <c r="E74" s="148"/>
      <c r="F74" s="148"/>
      <c r="G74" s="148">
        <v>566477.5</v>
      </c>
      <c r="H74" s="148"/>
      <c r="I74" s="148"/>
      <c r="J74" s="148"/>
      <c r="K74" s="243"/>
      <c r="L74" s="243"/>
      <c r="M74" s="243"/>
      <c r="N74" s="243"/>
      <c r="O74" s="148"/>
    </row>
    <row r="75" s="155" customFormat="1" ht="16.55" customHeight="1" spans="1:15">
      <c r="A75" s="208">
        <v>2296003</v>
      </c>
      <c r="B75" s="208" t="s">
        <v>164</v>
      </c>
      <c r="C75" s="148"/>
      <c r="D75" s="148"/>
      <c r="E75" s="148"/>
      <c r="F75" s="148"/>
      <c r="G75" s="148">
        <v>200000</v>
      </c>
      <c r="H75" s="148"/>
      <c r="I75" s="148"/>
      <c r="J75" s="148"/>
      <c r="K75" s="243"/>
      <c r="L75" s="243"/>
      <c r="M75" s="243"/>
      <c r="N75" s="243"/>
      <c r="O75" s="148"/>
    </row>
    <row r="76" ht="15" customHeight="1" spans="1:15">
      <c r="A76" s="129" t="s">
        <v>165</v>
      </c>
      <c r="B76" s="129"/>
      <c r="C76" s="148">
        <f>D76+G76+J76</f>
        <v>19666418.98</v>
      </c>
      <c r="D76" s="148">
        <f>E76+F76</f>
        <v>18584096.48</v>
      </c>
      <c r="E76" s="148">
        <f>E8+E21+E24+E27+E34+E42+E45+E48+E63+E66+E69+E72</f>
        <v>11618181.61</v>
      </c>
      <c r="F76" s="148">
        <f>F8+F21+F24+F27+F34+F42+F45+F48+F63+F66+F69+F72</f>
        <v>6965914.87</v>
      </c>
      <c r="G76" s="148">
        <f>G72</f>
        <v>766477.5</v>
      </c>
      <c r="H76" s="148"/>
      <c r="I76" s="148"/>
      <c r="J76" s="148">
        <v>315845</v>
      </c>
      <c r="K76" s="243"/>
      <c r="L76" s="243"/>
      <c r="M76" s="243"/>
      <c r="N76" s="243"/>
      <c r="O76" s="148">
        <v>315845</v>
      </c>
    </row>
  </sheetData>
  <mergeCells count="11">
    <mergeCell ref="A3:O3"/>
    <mergeCell ref="A4:L4"/>
    <mergeCell ref="D5:F5"/>
    <mergeCell ref="J5:O5"/>
    <mergeCell ref="A76:B7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pane ySplit="1" topLeftCell="A2" activePane="bottomLeft" state="frozen"/>
      <selection/>
      <selection pane="bottomLeft" activeCell="A25" sqref="A25"/>
    </sheetView>
  </sheetViews>
  <sheetFormatPr defaultColWidth="9.10833333333333" defaultRowHeight="14.25" customHeight="1" outlineLevelCol="3"/>
  <cols>
    <col min="1" max="1" width="49.2166666666667" customWidth="1"/>
    <col min="2" max="2" width="43.3333333333333" customWidth="1"/>
    <col min="3" max="3" width="48.55" customWidth="1"/>
    <col min="4" max="4" width="41.2166666666667" customWidth="1"/>
  </cols>
  <sheetData>
    <row r="1" customHeight="1" spans="1:4">
      <c r="A1" s="2"/>
      <c r="B1" s="2"/>
      <c r="C1" s="2"/>
      <c r="D1" s="2"/>
    </row>
    <row r="2" customHeight="1" spans="4:4">
      <c r="D2" s="111" t="s">
        <v>166</v>
      </c>
    </row>
    <row r="3" ht="31.6" customHeight="1" spans="1:4">
      <c r="A3" s="51" t="s">
        <v>167</v>
      </c>
      <c r="B3" s="217"/>
      <c r="C3" s="217"/>
      <c r="D3" s="217"/>
    </row>
    <row r="4" ht="17.2" customHeight="1" spans="1:4">
      <c r="A4" s="5" t="str">
        <f>'部门财务收支预算总表01-1'!A4</f>
        <v>单位名称：新平彝族傣族自治县建兴乡人民政府</v>
      </c>
      <c r="B4" s="218"/>
      <c r="C4" s="218"/>
      <c r="D4" s="112" t="s">
        <v>3</v>
      </c>
    </row>
    <row r="5" ht="24.75" customHeight="1" spans="1:4">
      <c r="A5" s="25" t="s">
        <v>4</v>
      </c>
      <c r="B5" s="27"/>
      <c r="C5" s="25" t="s">
        <v>5</v>
      </c>
      <c r="D5" s="27"/>
    </row>
    <row r="6" ht="15.75" customHeight="1" spans="1:4">
      <c r="A6" s="28" t="s">
        <v>6</v>
      </c>
      <c r="B6" s="219" t="s">
        <v>7</v>
      </c>
      <c r="C6" s="28" t="s">
        <v>168</v>
      </c>
      <c r="D6" s="219" t="s">
        <v>7</v>
      </c>
    </row>
    <row r="7" ht="14.1" customHeight="1" spans="1:4">
      <c r="A7" s="29"/>
      <c r="B7" s="12"/>
      <c r="C7" s="29"/>
      <c r="D7" s="10"/>
    </row>
    <row r="8" ht="29.15" customHeight="1" spans="1:4">
      <c r="A8" s="220" t="s">
        <v>169</v>
      </c>
      <c r="B8" s="221">
        <f>B9+B10</f>
        <v>19350573.98</v>
      </c>
      <c r="C8" s="222" t="s">
        <v>170</v>
      </c>
      <c r="D8" s="221">
        <f>SUM(D9:D19)</f>
        <v>19350573.98</v>
      </c>
    </row>
    <row r="9" ht="29.15" customHeight="1" spans="1:4">
      <c r="A9" s="223" t="s">
        <v>171</v>
      </c>
      <c r="B9" s="50">
        <f>17324798.61+1259297.87</f>
        <v>18584096.48</v>
      </c>
      <c r="C9" s="224" t="str">
        <f>"（一）"&amp;""&amp;"一般公共服务支出"</f>
        <v>（一）一般公共服务支出</v>
      </c>
      <c r="D9" s="225">
        <f>6149400.68+88000-20000</f>
        <v>6217400.68</v>
      </c>
    </row>
    <row r="10" ht="29.15" customHeight="1" spans="1:4">
      <c r="A10" s="223" t="s">
        <v>172</v>
      </c>
      <c r="B10" s="93">
        <v>766477.5</v>
      </c>
      <c r="C10" s="224" t="str">
        <f>"（二）"&amp;""&amp;"文化旅游体育与传媒支出"</f>
        <v>（二）文化旅游体育与传媒支出</v>
      </c>
      <c r="D10" s="50">
        <v>1800</v>
      </c>
    </row>
    <row r="11" ht="29.15" customHeight="1" spans="1:4">
      <c r="A11" s="223" t="s">
        <v>173</v>
      </c>
      <c r="B11" s="93"/>
      <c r="C11" s="224" t="str">
        <f>"（三）"&amp;""&amp;"社会保障和就业支出"</f>
        <v>（三）社会保障和就业支出</v>
      </c>
      <c r="D11" s="50">
        <v>1454542.4</v>
      </c>
    </row>
    <row r="12" ht="29.15" customHeight="1" spans="1:4">
      <c r="A12" s="226" t="s">
        <v>174</v>
      </c>
      <c r="B12" s="227">
        <f>B13+B14</f>
        <v>0</v>
      </c>
      <c r="C12" s="224" t="str">
        <f>"（四）"&amp;""&amp;"卫生健康支出"</f>
        <v>（四）卫生健康支出</v>
      </c>
      <c r="D12" s="50">
        <f>988798.53+6300</f>
        <v>995098.53</v>
      </c>
    </row>
    <row r="13" ht="29.15" customHeight="1" spans="1:4">
      <c r="A13" s="223" t="s">
        <v>171</v>
      </c>
      <c r="B13" s="188"/>
      <c r="C13" s="224" t="str">
        <f>"（五）"&amp;""&amp;"节能环保支出"</f>
        <v>（五）节能环保支出</v>
      </c>
      <c r="D13" s="50">
        <v>652288</v>
      </c>
    </row>
    <row r="14" ht="29.15" customHeight="1" spans="1:4">
      <c r="A14" s="228" t="s">
        <v>172</v>
      </c>
      <c r="B14" s="188"/>
      <c r="C14" s="224" t="s">
        <v>175</v>
      </c>
      <c r="D14" s="50">
        <v>40000</v>
      </c>
    </row>
    <row r="15" ht="29.15" customHeight="1" spans="1:4">
      <c r="A15" s="228" t="s">
        <v>173</v>
      </c>
      <c r="B15" s="227"/>
      <c r="C15" s="224" t="str">
        <f>"（七）"&amp;""&amp;"农林水支出"</f>
        <v>（七）农林水支出</v>
      </c>
      <c r="D15" s="50">
        <f>6833582+590497.87-90765</f>
        <v>7333314.87</v>
      </c>
    </row>
    <row r="16" ht="29.15" customHeight="1" spans="1:4">
      <c r="A16" s="228"/>
      <c r="B16" s="227"/>
      <c r="C16" s="224" t="s">
        <v>176</v>
      </c>
      <c r="D16" s="50">
        <f>374500+160000</f>
        <v>534500</v>
      </c>
    </row>
    <row r="17" ht="29.15" customHeight="1" spans="1:4">
      <c r="A17" s="228"/>
      <c r="B17" s="227"/>
      <c r="C17" s="224" t="str">
        <f>"（九）"&amp;""&amp;"自然资源海洋气象等支出"</f>
        <v>（九）自然资源海洋气象等支出</v>
      </c>
      <c r="D17" s="50">
        <v>64372</v>
      </c>
    </row>
    <row r="18" ht="29.15" customHeight="1" spans="1:4">
      <c r="A18" s="228"/>
      <c r="B18" s="227"/>
      <c r="C18" s="229" t="str">
        <f>"（十）"&amp;""&amp;"住房保障支出"</f>
        <v>（十）住房保障支出</v>
      </c>
      <c r="D18" s="50">
        <v>1290780</v>
      </c>
    </row>
    <row r="19" ht="29.15" customHeight="1" spans="1:4">
      <c r="A19" s="228"/>
      <c r="B19" s="227"/>
      <c r="C19" s="230" t="s">
        <v>177</v>
      </c>
      <c r="D19" s="50">
        <v>766477.5</v>
      </c>
    </row>
    <row r="20" ht="29.15" customHeight="1" spans="1:4">
      <c r="A20" s="231"/>
      <c r="B20" s="227"/>
      <c r="C20" s="232" t="s">
        <v>178</v>
      </c>
      <c r="D20" s="233"/>
    </row>
    <row r="21" ht="29.15" customHeight="1" spans="1:4">
      <c r="A21" s="231" t="s">
        <v>179</v>
      </c>
      <c r="B21" s="227">
        <f>B8+B12</f>
        <v>19350573.98</v>
      </c>
      <c r="C21" s="234" t="s">
        <v>30</v>
      </c>
      <c r="D21" s="227">
        <f>D8</f>
        <v>19350573.98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73"/>
  <sheetViews>
    <sheetView showZeros="0" workbookViewId="0">
      <pane ySplit="7" topLeftCell="A8" activePane="bottomLeft" state="frozen"/>
      <selection/>
      <selection pane="bottomLeft" activeCell="C56" sqref="C56"/>
    </sheetView>
  </sheetViews>
  <sheetFormatPr defaultColWidth="9.10833333333333" defaultRowHeight="14.25" customHeight="1" outlineLevelCol="6"/>
  <cols>
    <col min="1" max="1" width="20.1083333333333" style="155" customWidth="1"/>
    <col min="2" max="2" width="37.3333333333333" style="155" customWidth="1"/>
    <col min="3" max="3" width="24.2166666666667" style="190" customWidth="1"/>
    <col min="4" max="6" width="25" style="190" customWidth="1"/>
    <col min="7" max="7" width="24.2166666666667" style="190" customWidth="1"/>
    <col min="8" max="16384" width="9.10833333333333" style="155"/>
  </cols>
  <sheetData>
    <row r="1" customHeight="1" spans="1:7">
      <c r="A1" s="156"/>
      <c r="B1" s="156"/>
      <c r="C1" s="191"/>
      <c r="D1" s="191"/>
      <c r="E1" s="191"/>
      <c r="F1" s="191"/>
      <c r="G1" s="191"/>
    </row>
    <row r="2" ht="11.95" customHeight="1" spans="4:7">
      <c r="D2" s="192"/>
      <c r="F2" s="210"/>
      <c r="G2" s="210" t="s">
        <v>180</v>
      </c>
    </row>
    <row r="3" ht="38.95" customHeight="1" spans="1:7">
      <c r="A3" s="193" t="s">
        <v>181</v>
      </c>
      <c r="B3" s="193"/>
      <c r="C3" s="194"/>
      <c r="D3" s="194"/>
      <c r="E3" s="194"/>
      <c r="F3" s="194"/>
      <c r="G3" s="194"/>
    </row>
    <row r="4" ht="18" customHeight="1" spans="1:7">
      <c r="A4" s="159" t="str">
        <f>'部门财务收支预算总表01-1'!A4</f>
        <v>单位名称：新平彝族傣族自治县建兴乡人民政府</v>
      </c>
      <c r="F4" s="211"/>
      <c r="G4" s="211" t="s">
        <v>3</v>
      </c>
    </row>
    <row r="5" ht="20.3" customHeight="1" spans="1:7">
      <c r="A5" s="195" t="s">
        <v>182</v>
      </c>
      <c r="B5" s="196"/>
      <c r="C5" s="197" t="s">
        <v>35</v>
      </c>
      <c r="D5" s="198" t="s">
        <v>70</v>
      </c>
      <c r="E5" s="198"/>
      <c r="F5" s="212"/>
      <c r="G5" s="197" t="s">
        <v>71</v>
      </c>
    </row>
    <row r="6" ht="20.3" customHeight="1" spans="1:7">
      <c r="A6" s="199" t="s">
        <v>61</v>
      </c>
      <c r="B6" s="200" t="s">
        <v>62</v>
      </c>
      <c r="C6" s="201"/>
      <c r="D6" s="201" t="s">
        <v>37</v>
      </c>
      <c r="E6" s="201" t="s">
        <v>183</v>
      </c>
      <c r="F6" s="201" t="s">
        <v>184</v>
      </c>
      <c r="G6" s="201"/>
    </row>
    <row r="7" ht="16.55" customHeight="1" spans="1:7">
      <c r="A7" s="202" t="s">
        <v>185</v>
      </c>
      <c r="B7" s="202" t="s">
        <v>186</v>
      </c>
      <c r="C7" s="203" t="s">
        <v>187</v>
      </c>
      <c r="D7" s="203"/>
      <c r="E7" s="203" t="s">
        <v>188</v>
      </c>
      <c r="F7" s="203" t="s">
        <v>189</v>
      </c>
      <c r="G7" s="203" t="s">
        <v>190</v>
      </c>
    </row>
    <row r="8" s="155" customFormat="1" ht="16.55" customHeight="1" spans="1:7">
      <c r="A8" s="169" t="s">
        <v>72</v>
      </c>
      <c r="B8" s="204" t="s">
        <v>73</v>
      </c>
      <c r="C8" s="205">
        <f t="shared" ref="C8:C13" si="0">D8+G8</f>
        <v>6217400.68</v>
      </c>
      <c r="D8" s="205">
        <f>E8+F8</f>
        <v>4991640.68</v>
      </c>
      <c r="E8" s="205">
        <f>+E12+E15+E18</f>
        <v>4144440.68</v>
      </c>
      <c r="F8" s="205">
        <f>+F12+F15+F18</f>
        <v>847200</v>
      </c>
      <c r="G8" s="213">
        <f>G9+G12+G15+G18</f>
        <v>1225760</v>
      </c>
    </row>
    <row r="9" s="155" customFormat="1" ht="16.55" customHeight="1" spans="1:7">
      <c r="A9" s="206" t="s">
        <v>74</v>
      </c>
      <c r="B9" s="207" t="s">
        <v>75</v>
      </c>
      <c r="C9" s="205">
        <f t="shared" si="0"/>
        <v>205000</v>
      </c>
      <c r="D9" s="205">
        <f>E9+F9</f>
        <v>0</v>
      </c>
      <c r="E9" s="205"/>
      <c r="F9" s="205"/>
      <c r="G9" s="213">
        <f>G10+G11</f>
        <v>205000</v>
      </c>
    </row>
    <row r="10" ht="16.55" customHeight="1" spans="1:7">
      <c r="A10" s="208" t="s">
        <v>76</v>
      </c>
      <c r="B10" s="209" t="s">
        <v>77</v>
      </c>
      <c r="C10" s="205">
        <f t="shared" si="0"/>
        <v>165000</v>
      </c>
      <c r="D10" s="205"/>
      <c r="E10" s="205"/>
      <c r="F10" s="205"/>
      <c r="G10" s="213">
        <f>137000+28000</f>
        <v>165000</v>
      </c>
    </row>
    <row r="11" ht="16.55" customHeight="1" spans="1:7">
      <c r="A11" s="208">
        <v>2010199</v>
      </c>
      <c r="B11" s="209" t="s">
        <v>78</v>
      </c>
      <c r="C11" s="205">
        <f t="shared" si="0"/>
        <v>40000</v>
      </c>
      <c r="D11" s="205"/>
      <c r="E11" s="205"/>
      <c r="F11" s="205"/>
      <c r="G11" s="213">
        <v>40000</v>
      </c>
    </row>
    <row r="12" s="155" customFormat="1" ht="16.55" customHeight="1" spans="1:7">
      <c r="A12" s="206" t="s">
        <v>79</v>
      </c>
      <c r="B12" s="207" t="s">
        <v>80</v>
      </c>
      <c r="C12" s="205">
        <f t="shared" si="0"/>
        <v>4596128.68</v>
      </c>
      <c r="D12" s="205">
        <f>E12+F12</f>
        <v>3692128.68</v>
      </c>
      <c r="E12" s="205">
        <f>E13+E14</f>
        <v>2872528.68</v>
      </c>
      <c r="F12" s="205">
        <f>F13+F14</f>
        <v>819600</v>
      </c>
      <c r="G12" s="213">
        <v>904000</v>
      </c>
    </row>
    <row r="13" ht="16.55" customHeight="1" spans="1:7">
      <c r="A13" s="208" t="s">
        <v>191</v>
      </c>
      <c r="B13" s="209" t="s">
        <v>81</v>
      </c>
      <c r="C13" s="205">
        <f t="shared" si="0"/>
        <v>4425128.68</v>
      </c>
      <c r="D13" s="205">
        <f>E13+F13</f>
        <v>3521128.68</v>
      </c>
      <c r="E13" s="205">
        <v>2872528.68</v>
      </c>
      <c r="F13" s="205">
        <v>648600</v>
      </c>
      <c r="G13" s="213">
        <v>904000</v>
      </c>
    </row>
    <row r="14" ht="16.55" customHeight="1" spans="1:7">
      <c r="A14" s="208" t="s">
        <v>192</v>
      </c>
      <c r="B14" s="209" t="s">
        <v>82</v>
      </c>
      <c r="C14" s="205">
        <f>D14</f>
        <v>171000</v>
      </c>
      <c r="D14" s="205">
        <f>E14+F14</f>
        <v>171000</v>
      </c>
      <c r="E14" s="205"/>
      <c r="F14" s="205">
        <v>171000</v>
      </c>
      <c r="G14" s="213"/>
    </row>
    <row r="15" s="155" customFormat="1" ht="16.55" customHeight="1" spans="1:7">
      <c r="A15" s="206" t="s">
        <v>83</v>
      </c>
      <c r="B15" s="207" t="s">
        <v>84</v>
      </c>
      <c r="C15" s="205">
        <f t="shared" ref="C15:C20" si="1">D15+G15</f>
        <v>96760</v>
      </c>
      <c r="D15" s="205"/>
      <c r="E15" s="205"/>
      <c r="F15" s="205"/>
      <c r="G15" s="213">
        <v>96760</v>
      </c>
    </row>
    <row r="16" ht="16.55" customHeight="1" spans="1:7">
      <c r="A16" s="208" t="s">
        <v>193</v>
      </c>
      <c r="B16" s="209" t="s">
        <v>85</v>
      </c>
      <c r="C16" s="205">
        <f t="shared" si="1"/>
        <v>72360</v>
      </c>
      <c r="D16" s="205"/>
      <c r="E16" s="205"/>
      <c r="F16" s="205"/>
      <c r="G16" s="213">
        <v>72360</v>
      </c>
    </row>
    <row r="17" ht="16.55" customHeight="1" spans="1:7">
      <c r="A17" s="208" t="s">
        <v>194</v>
      </c>
      <c r="B17" s="209" t="s">
        <v>86</v>
      </c>
      <c r="C17" s="205">
        <f t="shared" si="1"/>
        <v>24400</v>
      </c>
      <c r="D17" s="205"/>
      <c r="E17" s="205"/>
      <c r="F17" s="205"/>
      <c r="G17" s="213">
        <v>24400</v>
      </c>
    </row>
    <row r="18" s="155" customFormat="1" ht="16.55" customHeight="1" spans="1:7">
      <c r="A18" s="206" t="s">
        <v>87</v>
      </c>
      <c r="B18" s="207" t="s">
        <v>88</v>
      </c>
      <c r="C18" s="205">
        <f t="shared" si="1"/>
        <v>1319512</v>
      </c>
      <c r="D18" s="205">
        <f>E18+F18</f>
        <v>1299512</v>
      </c>
      <c r="E18" s="205">
        <f>E19+E20</f>
        <v>1271912</v>
      </c>
      <c r="F18" s="205">
        <f>F19+F20</f>
        <v>27600</v>
      </c>
      <c r="G18" s="213">
        <f>G19+G20</f>
        <v>20000</v>
      </c>
    </row>
    <row r="19" ht="16.55" customHeight="1" spans="1:7">
      <c r="A19" s="208" t="s">
        <v>195</v>
      </c>
      <c r="B19" s="209" t="s">
        <v>82</v>
      </c>
      <c r="C19" s="205">
        <f t="shared" si="1"/>
        <v>1299512</v>
      </c>
      <c r="D19" s="205">
        <f>E19+F19</f>
        <v>1299512</v>
      </c>
      <c r="E19" s="205">
        <v>1271912</v>
      </c>
      <c r="F19" s="205">
        <v>27600</v>
      </c>
      <c r="G19" s="213"/>
    </row>
    <row r="20" ht="16.55" customHeight="1" spans="1:7">
      <c r="A20" s="208">
        <v>2013699</v>
      </c>
      <c r="B20" s="209" t="s">
        <v>88</v>
      </c>
      <c r="C20" s="205">
        <f t="shared" si="1"/>
        <v>20000</v>
      </c>
      <c r="D20" s="205"/>
      <c r="E20" s="205"/>
      <c r="F20" s="205"/>
      <c r="G20" s="213">
        <v>20000</v>
      </c>
    </row>
    <row r="21" s="155" customFormat="1" ht="16.55" customHeight="1" spans="1:7">
      <c r="A21" s="169" t="s">
        <v>94</v>
      </c>
      <c r="B21" s="204" t="s">
        <v>95</v>
      </c>
      <c r="C21" s="205">
        <f t="shared" ref="C21:C45" si="2">D21+G21</f>
        <v>1800</v>
      </c>
      <c r="D21" s="205"/>
      <c r="E21" s="205"/>
      <c r="F21" s="205"/>
      <c r="G21" s="213">
        <v>1800</v>
      </c>
    </row>
    <row r="22" ht="16.55" customHeight="1" spans="1:7">
      <c r="A22" s="206" t="s">
        <v>96</v>
      </c>
      <c r="B22" s="207" t="s">
        <v>97</v>
      </c>
      <c r="C22" s="205">
        <f t="shared" si="2"/>
        <v>1800</v>
      </c>
      <c r="D22" s="205"/>
      <c r="E22" s="205"/>
      <c r="F22" s="205"/>
      <c r="G22" s="213">
        <v>1800</v>
      </c>
    </row>
    <row r="23" ht="16.55" customHeight="1" spans="1:7">
      <c r="A23" s="208" t="s">
        <v>196</v>
      </c>
      <c r="B23" s="209" t="s">
        <v>98</v>
      </c>
      <c r="C23" s="205">
        <f t="shared" si="2"/>
        <v>1800</v>
      </c>
      <c r="D23" s="205"/>
      <c r="E23" s="205"/>
      <c r="F23" s="205"/>
      <c r="G23" s="213">
        <v>1800</v>
      </c>
    </row>
    <row r="24" s="155" customFormat="1" ht="16.55" customHeight="1" spans="1:7">
      <c r="A24" s="169" t="s">
        <v>99</v>
      </c>
      <c r="B24" s="204" t="s">
        <v>100</v>
      </c>
      <c r="C24" s="205">
        <f t="shared" si="2"/>
        <v>1454542.4</v>
      </c>
      <c r="D24" s="205">
        <f>E24+F24</f>
        <v>1308157.4</v>
      </c>
      <c r="E24" s="205">
        <f>E25+E29</f>
        <v>1283857.4</v>
      </c>
      <c r="F24" s="205">
        <f>F25+F29</f>
        <v>24300</v>
      </c>
      <c r="G24" s="213">
        <v>146385</v>
      </c>
    </row>
    <row r="25" s="155" customFormat="1" ht="16.55" customHeight="1" spans="1:7">
      <c r="A25" s="206" t="s">
        <v>101</v>
      </c>
      <c r="B25" s="207" t="s">
        <v>102</v>
      </c>
      <c r="C25" s="205">
        <f t="shared" si="2"/>
        <v>1308157.4</v>
      </c>
      <c r="D25" s="205">
        <f>E25+F25</f>
        <v>1308157.4</v>
      </c>
      <c r="E25" s="205">
        <f>E26+E27+E28</f>
        <v>1283857.4</v>
      </c>
      <c r="F25" s="205">
        <f>F26+F27+F28</f>
        <v>24300</v>
      </c>
      <c r="G25" s="213"/>
    </row>
    <row r="26" ht="16.55" customHeight="1" spans="1:7">
      <c r="A26" s="208" t="s">
        <v>197</v>
      </c>
      <c r="B26" s="209" t="s">
        <v>103</v>
      </c>
      <c r="C26" s="205">
        <f t="shared" si="2"/>
        <v>12900</v>
      </c>
      <c r="D26" s="205">
        <f>E26+F26</f>
        <v>12900</v>
      </c>
      <c r="E26" s="205"/>
      <c r="F26" s="205">
        <v>12900</v>
      </c>
      <c r="G26" s="213"/>
    </row>
    <row r="27" ht="16.55" customHeight="1" spans="1:7">
      <c r="A27" s="208" t="s">
        <v>198</v>
      </c>
      <c r="B27" s="209" t="s">
        <v>104</v>
      </c>
      <c r="C27" s="205">
        <f t="shared" si="2"/>
        <v>11400</v>
      </c>
      <c r="D27" s="205">
        <v>11400</v>
      </c>
      <c r="E27" s="205"/>
      <c r="F27" s="205">
        <v>11400</v>
      </c>
      <c r="G27" s="213"/>
    </row>
    <row r="28" ht="16.55" customHeight="1" spans="1:7">
      <c r="A28" s="208" t="s">
        <v>199</v>
      </c>
      <c r="B28" s="209" t="s">
        <v>105</v>
      </c>
      <c r="C28" s="205">
        <f t="shared" si="2"/>
        <v>1283857.4</v>
      </c>
      <c r="D28" s="205">
        <f>E28+F28</f>
        <v>1283857.4</v>
      </c>
      <c r="E28" s="205">
        <v>1283857.4</v>
      </c>
      <c r="F28" s="205"/>
      <c r="G28" s="213"/>
    </row>
    <row r="29" s="155" customFormat="1" ht="16.55" customHeight="1" spans="1:7">
      <c r="A29" s="206" t="s">
        <v>106</v>
      </c>
      <c r="B29" s="207" t="s">
        <v>107</v>
      </c>
      <c r="C29" s="205">
        <f t="shared" si="2"/>
        <v>146385</v>
      </c>
      <c r="D29" s="205"/>
      <c r="E29" s="205"/>
      <c r="F29" s="205"/>
      <c r="G29" s="213">
        <v>146385</v>
      </c>
    </row>
    <row r="30" ht="16.55" customHeight="1" spans="1:7">
      <c r="A30" s="208" t="s">
        <v>200</v>
      </c>
      <c r="B30" s="209" t="s">
        <v>108</v>
      </c>
      <c r="C30" s="205">
        <f t="shared" si="2"/>
        <v>146385</v>
      </c>
      <c r="D30" s="205"/>
      <c r="E30" s="205"/>
      <c r="F30" s="205"/>
      <c r="G30" s="213">
        <v>146385</v>
      </c>
    </row>
    <row r="31" s="155" customFormat="1" ht="16.55" customHeight="1" spans="1:7">
      <c r="A31" s="169" t="s">
        <v>109</v>
      </c>
      <c r="B31" s="204" t="s">
        <v>110</v>
      </c>
      <c r="C31" s="205">
        <f t="shared" si="2"/>
        <v>995098.53</v>
      </c>
      <c r="D31" s="205">
        <f t="shared" ref="D31:D36" si="3">E31+F31</f>
        <v>988798.53</v>
      </c>
      <c r="E31" s="205">
        <f>E32+E37</f>
        <v>988798.53</v>
      </c>
      <c r="F31" s="205"/>
      <c r="G31" s="213">
        <f>G37</f>
        <v>6300</v>
      </c>
    </row>
    <row r="32" s="155" customFormat="1" ht="16.55" customHeight="1" spans="1:7">
      <c r="A32" s="206" t="s">
        <v>111</v>
      </c>
      <c r="B32" s="207" t="s">
        <v>112</v>
      </c>
      <c r="C32" s="205">
        <f t="shared" si="2"/>
        <v>988798.53</v>
      </c>
      <c r="D32" s="205">
        <f t="shared" si="3"/>
        <v>988798.53</v>
      </c>
      <c r="E32" s="205">
        <f>E33+E34+E35+E36</f>
        <v>988798.53</v>
      </c>
      <c r="F32" s="205"/>
      <c r="G32" s="213"/>
    </row>
    <row r="33" ht="16.55" customHeight="1" spans="1:7">
      <c r="A33" s="208" t="s">
        <v>113</v>
      </c>
      <c r="B33" s="209" t="s">
        <v>114</v>
      </c>
      <c r="C33" s="205">
        <f t="shared" si="2"/>
        <v>213682.16</v>
      </c>
      <c r="D33" s="205">
        <f t="shared" si="3"/>
        <v>213682.16</v>
      </c>
      <c r="E33" s="205">
        <v>213682.16</v>
      </c>
      <c r="F33" s="205"/>
      <c r="G33" s="213"/>
    </row>
    <row r="34" ht="16.55" customHeight="1" spans="1:7">
      <c r="A34" s="208" t="s">
        <v>115</v>
      </c>
      <c r="B34" s="209" t="s">
        <v>116</v>
      </c>
      <c r="C34" s="205">
        <f t="shared" si="2"/>
        <v>387295.49</v>
      </c>
      <c r="D34" s="205">
        <f t="shared" si="3"/>
        <v>387295.49</v>
      </c>
      <c r="E34" s="205">
        <v>387295.49</v>
      </c>
      <c r="F34" s="205"/>
      <c r="G34" s="213"/>
    </row>
    <row r="35" ht="16.55" customHeight="1" spans="1:7">
      <c r="A35" s="208" t="s">
        <v>117</v>
      </c>
      <c r="B35" s="209" t="s">
        <v>118</v>
      </c>
      <c r="C35" s="205">
        <f t="shared" si="2"/>
        <v>367331.68</v>
      </c>
      <c r="D35" s="205">
        <f t="shared" si="3"/>
        <v>367331.68</v>
      </c>
      <c r="E35" s="205">
        <v>367331.68</v>
      </c>
      <c r="F35" s="205"/>
      <c r="G35" s="213"/>
    </row>
    <row r="36" ht="16.55" customHeight="1" spans="1:7">
      <c r="A36" s="208" t="s">
        <v>119</v>
      </c>
      <c r="B36" s="209" t="s">
        <v>120</v>
      </c>
      <c r="C36" s="205">
        <f t="shared" si="2"/>
        <v>20489.2</v>
      </c>
      <c r="D36" s="205">
        <f t="shared" si="3"/>
        <v>20489.2</v>
      </c>
      <c r="E36" s="205">
        <v>20489.2</v>
      </c>
      <c r="F36" s="205"/>
      <c r="G36" s="213"/>
    </row>
    <row r="37" s="155" customFormat="1" ht="16.55" customHeight="1" spans="1:7">
      <c r="A37" s="206">
        <v>21099</v>
      </c>
      <c r="B37" s="207" t="s">
        <v>121</v>
      </c>
      <c r="C37" s="205">
        <f t="shared" si="2"/>
        <v>6300</v>
      </c>
      <c r="D37" s="205"/>
      <c r="E37" s="205"/>
      <c r="F37" s="205"/>
      <c r="G37" s="213">
        <v>6300</v>
      </c>
    </row>
    <row r="38" ht="16.55" customHeight="1" spans="1:7">
      <c r="A38" s="208">
        <v>2109999</v>
      </c>
      <c r="B38" s="209" t="s">
        <v>121</v>
      </c>
      <c r="C38" s="205">
        <f t="shared" si="2"/>
        <v>6300</v>
      </c>
      <c r="D38" s="205"/>
      <c r="E38" s="205"/>
      <c r="F38" s="205"/>
      <c r="G38" s="213">
        <v>6300</v>
      </c>
    </row>
    <row r="39" s="155" customFormat="1" ht="16.55" customHeight="1" spans="1:7">
      <c r="A39" s="169" t="s">
        <v>122</v>
      </c>
      <c r="B39" s="204" t="s">
        <v>123</v>
      </c>
      <c r="C39" s="205">
        <f t="shared" si="2"/>
        <v>652288</v>
      </c>
      <c r="D39" s="205">
        <f>E39+F39</f>
        <v>652288</v>
      </c>
      <c r="E39" s="205">
        <f>E40</f>
        <v>638488</v>
      </c>
      <c r="F39" s="205">
        <f>F40</f>
        <v>13800</v>
      </c>
      <c r="G39" s="213"/>
    </row>
    <row r="40" ht="16.55" customHeight="1" spans="1:7">
      <c r="A40" s="206" t="s">
        <v>124</v>
      </c>
      <c r="B40" s="207" t="s">
        <v>125</v>
      </c>
      <c r="C40" s="205">
        <f t="shared" si="2"/>
        <v>652288</v>
      </c>
      <c r="D40" s="205">
        <f>E40+F40</f>
        <v>652288</v>
      </c>
      <c r="E40" s="205">
        <f>E41</f>
        <v>638488</v>
      </c>
      <c r="F40" s="205">
        <f>F41</f>
        <v>13800</v>
      </c>
      <c r="G40" s="213"/>
    </row>
    <row r="41" ht="16.55" customHeight="1" spans="1:7">
      <c r="A41" s="208" t="s">
        <v>126</v>
      </c>
      <c r="B41" s="209" t="s">
        <v>127</v>
      </c>
      <c r="C41" s="205">
        <f t="shared" si="2"/>
        <v>652288</v>
      </c>
      <c r="D41" s="205">
        <f>E41+F41</f>
        <v>652288</v>
      </c>
      <c r="E41" s="205">
        <v>638488</v>
      </c>
      <c r="F41" s="205">
        <v>13800</v>
      </c>
      <c r="G41" s="213"/>
    </row>
    <row r="42" s="155" customFormat="1" ht="16.55" customHeight="1" spans="1:7">
      <c r="A42" s="169">
        <v>212</v>
      </c>
      <c r="B42" s="204" t="s">
        <v>128</v>
      </c>
      <c r="C42" s="205">
        <f t="shared" si="2"/>
        <v>40000</v>
      </c>
      <c r="D42" s="205"/>
      <c r="E42" s="205"/>
      <c r="F42" s="205"/>
      <c r="G42" s="213">
        <f>G43</f>
        <v>40000</v>
      </c>
    </row>
    <row r="43" ht="16.55" customHeight="1" spans="1:7">
      <c r="A43" s="206">
        <v>21299</v>
      </c>
      <c r="B43" s="207" t="s">
        <v>129</v>
      </c>
      <c r="C43" s="205">
        <f t="shared" si="2"/>
        <v>40000</v>
      </c>
      <c r="D43" s="205"/>
      <c r="E43" s="205"/>
      <c r="F43" s="205"/>
      <c r="G43" s="213">
        <f>G44</f>
        <v>40000</v>
      </c>
    </row>
    <row r="44" ht="16.55" customHeight="1" spans="1:7">
      <c r="A44" s="208">
        <v>2129999</v>
      </c>
      <c r="B44" s="209" t="s">
        <v>129</v>
      </c>
      <c r="C44" s="205">
        <f t="shared" si="2"/>
        <v>40000</v>
      </c>
      <c r="D44" s="205"/>
      <c r="E44" s="205"/>
      <c r="F44" s="205"/>
      <c r="G44" s="213">
        <v>40000</v>
      </c>
    </row>
    <row r="45" s="155" customFormat="1" ht="16.55" customHeight="1" spans="1:7">
      <c r="A45" s="169">
        <v>213</v>
      </c>
      <c r="B45" s="204" t="s">
        <v>130</v>
      </c>
      <c r="C45" s="205">
        <f t="shared" si="2"/>
        <v>7333314.87</v>
      </c>
      <c r="D45" s="205">
        <f>E45+F45</f>
        <v>2386517</v>
      </c>
      <c r="E45" s="205">
        <f>E46</f>
        <v>2340517</v>
      </c>
      <c r="F45" s="205">
        <f>F46</f>
        <v>46000</v>
      </c>
      <c r="G45" s="213">
        <f>G49+G53+G56+G58</f>
        <v>4946797.87</v>
      </c>
    </row>
    <row r="46" s="155" customFormat="1" ht="16.55" customHeight="1" spans="1:7">
      <c r="A46" s="206" t="s">
        <v>131</v>
      </c>
      <c r="B46" s="207" t="s">
        <v>132</v>
      </c>
      <c r="C46" s="205">
        <f t="shared" ref="C45:C72" si="4">D46+G46</f>
        <v>2386517</v>
      </c>
      <c r="D46" s="205">
        <f>E46+F46</f>
        <v>2386517</v>
      </c>
      <c r="E46" s="205">
        <f>E47+E48</f>
        <v>2340517</v>
      </c>
      <c r="F46" s="205">
        <f>F47+F48</f>
        <v>46000</v>
      </c>
      <c r="G46" s="213"/>
    </row>
    <row r="47" ht="16.55" customHeight="1" spans="1:7">
      <c r="A47" s="208" t="s">
        <v>133</v>
      </c>
      <c r="B47" s="209" t="s">
        <v>82</v>
      </c>
      <c r="C47" s="205">
        <f t="shared" si="4"/>
        <v>2386517</v>
      </c>
      <c r="D47" s="205">
        <f>E47+F47</f>
        <v>2386517</v>
      </c>
      <c r="E47" s="205">
        <v>2340517</v>
      </c>
      <c r="F47" s="205">
        <v>46000</v>
      </c>
      <c r="G47" s="213"/>
    </row>
    <row r="48" ht="16.55" customHeight="1" spans="1:7">
      <c r="A48" s="208" t="s">
        <v>201</v>
      </c>
      <c r="B48" s="209" t="s">
        <v>134</v>
      </c>
      <c r="C48" s="205">
        <f t="shared" si="4"/>
        <v>0</v>
      </c>
      <c r="D48" s="205"/>
      <c r="E48" s="205"/>
      <c r="F48" s="205"/>
      <c r="G48" s="213"/>
    </row>
    <row r="49" s="155" customFormat="1" ht="16.55" customHeight="1" spans="1:7">
      <c r="A49" s="206" t="s">
        <v>135</v>
      </c>
      <c r="B49" s="207" t="s">
        <v>136</v>
      </c>
      <c r="C49" s="205">
        <f t="shared" si="4"/>
        <v>380497.87</v>
      </c>
      <c r="D49" s="205"/>
      <c r="E49" s="205"/>
      <c r="F49" s="205"/>
      <c r="G49" s="213">
        <f>G50+G51</f>
        <v>380497.87</v>
      </c>
    </row>
    <row r="50" ht="16.55" customHeight="1" spans="1:7">
      <c r="A50" s="208">
        <v>2130209</v>
      </c>
      <c r="B50" s="209" t="s">
        <v>137</v>
      </c>
      <c r="C50" s="205">
        <f t="shared" si="4"/>
        <v>359400</v>
      </c>
      <c r="D50" s="205"/>
      <c r="E50" s="205"/>
      <c r="F50" s="205"/>
      <c r="G50" s="213">
        <v>359400</v>
      </c>
    </row>
    <row r="51" ht="16.55" customHeight="1" spans="1:7">
      <c r="A51" s="208">
        <v>2130234</v>
      </c>
      <c r="B51" s="209" t="s">
        <v>138</v>
      </c>
      <c r="C51" s="205">
        <f t="shared" si="4"/>
        <v>21097.87</v>
      </c>
      <c r="D51" s="205"/>
      <c r="E51" s="205"/>
      <c r="F51" s="205"/>
      <c r="G51" s="213">
        <v>21097.87</v>
      </c>
    </row>
    <row r="52" ht="16.55" customHeight="1" spans="1:7">
      <c r="A52" s="208" t="s">
        <v>202</v>
      </c>
      <c r="B52" s="209" t="s">
        <v>139</v>
      </c>
      <c r="C52" s="205">
        <f t="shared" si="4"/>
        <v>0</v>
      </c>
      <c r="D52" s="205"/>
      <c r="E52" s="205"/>
      <c r="F52" s="205"/>
      <c r="G52" s="213"/>
    </row>
    <row r="53" s="155" customFormat="1" ht="16.55" customHeight="1" spans="1:7">
      <c r="A53" s="206" t="s">
        <v>140</v>
      </c>
      <c r="B53" s="207" t="s">
        <v>141</v>
      </c>
      <c r="C53" s="205">
        <f t="shared" si="4"/>
        <v>207200</v>
      </c>
      <c r="D53" s="205"/>
      <c r="E53" s="205"/>
      <c r="F53" s="205"/>
      <c r="G53" s="213">
        <f>G54+G55</f>
        <v>207200</v>
      </c>
    </row>
    <row r="54" ht="16.55" customHeight="1" spans="1:7">
      <c r="A54" s="208" t="s">
        <v>203</v>
      </c>
      <c r="B54" s="209" t="s">
        <v>142</v>
      </c>
      <c r="C54" s="205">
        <f t="shared" si="4"/>
        <v>37200</v>
      </c>
      <c r="D54" s="205"/>
      <c r="E54" s="205"/>
      <c r="F54" s="205"/>
      <c r="G54" s="213">
        <v>37200</v>
      </c>
    </row>
    <row r="55" ht="16.55" customHeight="1" spans="1:7">
      <c r="A55" s="208">
        <v>2130315</v>
      </c>
      <c r="B55" s="209" t="s">
        <v>143</v>
      </c>
      <c r="C55" s="205">
        <f t="shared" si="4"/>
        <v>170000</v>
      </c>
      <c r="D55" s="205"/>
      <c r="E55" s="205"/>
      <c r="F55" s="205"/>
      <c r="G55" s="213">
        <v>170000</v>
      </c>
    </row>
    <row r="56" s="155" customFormat="1" ht="16.55" customHeight="1" spans="1:7">
      <c r="A56" s="206">
        <v>21305</v>
      </c>
      <c r="B56" s="207" t="s">
        <v>144</v>
      </c>
      <c r="C56" s="205">
        <f t="shared" si="4"/>
        <v>40000</v>
      </c>
      <c r="D56" s="205"/>
      <c r="E56" s="205"/>
      <c r="F56" s="205"/>
      <c r="G56" s="213">
        <f t="shared" ref="G56:G61" si="5">G57</f>
        <v>40000</v>
      </c>
    </row>
    <row r="57" ht="16.55" customHeight="1" spans="1:7">
      <c r="A57" s="208">
        <v>2130599</v>
      </c>
      <c r="B57" s="209" t="s">
        <v>145</v>
      </c>
      <c r="C57" s="205">
        <f t="shared" si="4"/>
        <v>40000</v>
      </c>
      <c r="D57" s="205"/>
      <c r="E57" s="205"/>
      <c r="F57" s="205"/>
      <c r="G57" s="213">
        <v>40000</v>
      </c>
    </row>
    <row r="58" ht="16.55" customHeight="1" spans="1:7">
      <c r="A58" s="206" t="s">
        <v>146</v>
      </c>
      <c r="B58" s="207" t="s">
        <v>147</v>
      </c>
      <c r="C58" s="205">
        <f t="shared" si="4"/>
        <v>4319100</v>
      </c>
      <c r="D58" s="205"/>
      <c r="E58" s="205"/>
      <c r="F58" s="205"/>
      <c r="G58" s="213">
        <v>4319100</v>
      </c>
    </row>
    <row r="59" s="155" customFormat="1" ht="16.55" customHeight="1" spans="1:7">
      <c r="A59" s="208" t="s">
        <v>204</v>
      </c>
      <c r="B59" s="209" t="s">
        <v>148</v>
      </c>
      <c r="C59" s="205">
        <f t="shared" si="4"/>
        <v>4319100</v>
      </c>
      <c r="D59" s="205"/>
      <c r="E59" s="205"/>
      <c r="F59" s="205"/>
      <c r="G59" s="213">
        <v>4319100</v>
      </c>
    </row>
    <row r="60" s="155" customFormat="1" ht="16.55" customHeight="1" spans="1:7">
      <c r="A60" s="169">
        <v>214</v>
      </c>
      <c r="B60" s="204" t="s">
        <v>149</v>
      </c>
      <c r="C60" s="205">
        <f t="shared" si="4"/>
        <v>534500</v>
      </c>
      <c r="D60" s="205"/>
      <c r="E60" s="205"/>
      <c r="F60" s="205"/>
      <c r="G60" s="213">
        <f t="shared" si="5"/>
        <v>534500</v>
      </c>
    </row>
    <row r="61" ht="16.55" customHeight="1" spans="1:7">
      <c r="A61" s="206">
        <v>21401</v>
      </c>
      <c r="B61" s="207" t="s">
        <v>150</v>
      </c>
      <c r="C61" s="205">
        <f t="shared" si="4"/>
        <v>534500</v>
      </c>
      <c r="D61" s="205"/>
      <c r="E61" s="205"/>
      <c r="F61" s="205"/>
      <c r="G61" s="213">
        <f t="shared" si="5"/>
        <v>534500</v>
      </c>
    </row>
    <row r="62" ht="16.55" customHeight="1" spans="1:7">
      <c r="A62" s="208">
        <v>2140106</v>
      </c>
      <c r="B62" s="209" t="s">
        <v>151</v>
      </c>
      <c r="C62" s="205">
        <f t="shared" si="4"/>
        <v>534500</v>
      </c>
      <c r="D62" s="205"/>
      <c r="E62" s="205"/>
      <c r="F62" s="205"/>
      <c r="G62" s="213">
        <v>534500</v>
      </c>
    </row>
    <row r="63" s="155" customFormat="1" ht="16.55" customHeight="1" spans="1:7">
      <c r="A63" s="169" t="s">
        <v>152</v>
      </c>
      <c r="B63" s="204" t="s">
        <v>153</v>
      </c>
      <c r="C63" s="205">
        <f t="shared" si="4"/>
        <v>64372</v>
      </c>
      <c r="D63" s="205"/>
      <c r="E63" s="205"/>
      <c r="F63" s="205"/>
      <c r="G63" s="213">
        <v>64372</v>
      </c>
    </row>
    <row r="64" ht="16.55" customHeight="1" spans="1:7">
      <c r="A64" s="206" t="s">
        <v>205</v>
      </c>
      <c r="B64" s="207" t="s">
        <v>154</v>
      </c>
      <c r="C64" s="205">
        <f t="shared" si="4"/>
        <v>64372</v>
      </c>
      <c r="D64" s="205"/>
      <c r="E64" s="205"/>
      <c r="F64" s="205"/>
      <c r="G64" s="213">
        <v>64372</v>
      </c>
    </row>
    <row r="65" ht="16.55" customHeight="1" spans="1:7">
      <c r="A65" s="208" t="s">
        <v>206</v>
      </c>
      <c r="B65" s="209" t="s">
        <v>155</v>
      </c>
      <c r="C65" s="205">
        <f t="shared" si="4"/>
        <v>64372</v>
      </c>
      <c r="D65" s="205"/>
      <c r="E65" s="205"/>
      <c r="F65" s="205"/>
      <c r="G65" s="213">
        <v>64372</v>
      </c>
    </row>
    <row r="66" s="155" customFormat="1" ht="16.55" customHeight="1" spans="1:7">
      <c r="A66" s="169" t="s">
        <v>156</v>
      </c>
      <c r="B66" s="204" t="s">
        <v>157</v>
      </c>
      <c r="C66" s="205">
        <f t="shared" si="4"/>
        <v>1290780</v>
      </c>
      <c r="D66" s="205">
        <f>E66+F66</f>
        <v>1290780</v>
      </c>
      <c r="E66" s="205">
        <f>E67</f>
        <v>1290780</v>
      </c>
      <c r="F66" s="205"/>
      <c r="G66" s="213"/>
    </row>
    <row r="67" ht="16.55" customHeight="1" spans="1:7">
      <c r="A67" s="206" t="s">
        <v>158</v>
      </c>
      <c r="B67" s="207" t="s">
        <v>159</v>
      </c>
      <c r="C67" s="205">
        <f t="shared" si="4"/>
        <v>1290780</v>
      </c>
      <c r="D67" s="205">
        <f>E67+F67</f>
        <v>1290780</v>
      </c>
      <c r="E67" s="205">
        <f>E68</f>
        <v>1290780</v>
      </c>
      <c r="F67" s="205"/>
      <c r="G67" s="213"/>
    </row>
    <row r="68" ht="16.55" customHeight="1" spans="1:7">
      <c r="A68" s="208" t="s">
        <v>160</v>
      </c>
      <c r="B68" s="209" t="s">
        <v>161</v>
      </c>
      <c r="C68" s="205">
        <f t="shared" si="4"/>
        <v>1290780</v>
      </c>
      <c r="D68" s="205">
        <f>E68+F68</f>
        <v>1290780</v>
      </c>
      <c r="E68" s="205">
        <v>1290780</v>
      </c>
      <c r="F68" s="205"/>
      <c r="G68" s="213"/>
    </row>
    <row r="69" s="155" customFormat="1" ht="16.55" customHeight="1" spans="1:7">
      <c r="A69" s="208">
        <v>229</v>
      </c>
      <c r="B69" s="207" t="s">
        <v>69</v>
      </c>
      <c r="C69" s="205">
        <f t="shared" si="4"/>
        <v>766477.5</v>
      </c>
      <c r="D69" s="205"/>
      <c r="E69" s="205"/>
      <c r="F69" s="205"/>
      <c r="G69" s="213">
        <f>G70</f>
        <v>766477.5</v>
      </c>
    </row>
    <row r="70" ht="16.55" customHeight="1" spans="1:7">
      <c r="A70" s="208">
        <v>22960</v>
      </c>
      <c r="B70" s="209" t="s">
        <v>162</v>
      </c>
      <c r="C70" s="205">
        <f t="shared" si="4"/>
        <v>766477.5</v>
      </c>
      <c r="D70" s="205"/>
      <c r="E70" s="205"/>
      <c r="F70" s="205"/>
      <c r="G70" s="213">
        <f>G71+G72</f>
        <v>766477.5</v>
      </c>
    </row>
    <row r="71" ht="16.55" customHeight="1" spans="1:7">
      <c r="A71" s="208">
        <v>2296002</v>
      </c>
      <c r="B71" s="209" t="s">
        <v>163</v>
      </c>
      <c r="C71" s="205">
        <f t="shared" si="4"/>
        <v>566477.5</v>
      </c>
      <c r="D71" s="205"/>
      <c r="E71" s="205"/>
      <c r="F71" s="205"/>
      <c r="G71" s="213">
        <v>566477.5</v>
      </c>
    </row>
    <row r="72" ht="16.55" customHeight="1" spans="1:7">
      <c r="A72" s="208">
        <v>2296003</v>
      </c>
      <c r="B72" s="209" t="s">
        <v>164</v>
      </c>
      <c r="C72" s="205">
        <f t="shared" si="4"/>
        <v>200000</v>
      </c>
      <c r="D72" s="205"/>
      <c r="E72" s="205"/>
      <c r="F72" s="205"/>
      <c r="G72" s="213">
        <v>200000</v>
      </c>
    </row>
    <row r="73" ht="16.55" customHeight="1" spans="1:7">
      <c r="A73" s="214" t="s">
        <v>165</v>
      </c>
      <c r="B73" s="215" t="s">
        <v>165</v>
      </c>
      <c r="C73" s="216">
        <f>C8+C21+C24+C31+C39+C42+C45+C60+C63+C66+C69</f>
        <v>19350573.98</v>
      </c>
      <c r="D73" s="216">
        <f>E73+F73</f>
        <v>11618181.61</v>
      </c>
      <c r="E73" s="213">
        <f>E8+E21+E24+E31+E39+E42+E45+E60+E63+E66+E69</f>
        <v>10686881.61</v>
      </c>
      <c r="F73" s="213">
        <f>F8+F21+F24+F31+F39+F42+F45+F60+F63+F66+F69</f>
        <v>931300</v>
      </c>
      <c r="G73" s="213">
        <f>G8+G21+G24+G31+G39+G42+G45+G60+G63+G66+G69</f>
        <v>7732392.37</v>
      </c>
    </row>
  </sheetData>
  <mergeCells count="7">
    <mergeCell ref="A3:G3"/>
    <mergeCell ref="A4:E4"/>
    <mergeCell ref="A5:B5"/>
    <mergeCell ref="D5:F5"/>
    <mergeCell ref="A73:B73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9.10833333333333" defaultRowHeight="14.25" customHeight="1" outlineLevelRow="7" outlineLevelCol="5"/>
  <cols>
    <col min="1" max="1" width="27.4416666666667" customWidth="1"/>
    <col min="2" max="6" width="31.2166666666667" customWidth="1"/>
  </cols>
  <sheetData>
    <row r="1" customHeight="1" spans="1:6">
      <c r="A1" s="2"/>
      <c r="B1" s="2"/>
      <c r="C1" s="2"/>
      <c r="D1" s="2"/>
      <c r="E1" s="2"/>
      <c r="F1" s="2"/>
    </row>
    <row r="2" ht="11.95" customHeight="1" spans="1:6">
      <c r="A2" s="184"/>
      <c r="B2" s="184"/>
      <c r="C2" s="72"/>
      <c r="F2" s="65" t="s">
        <v>207</v>
      </c>
    </row>
    <row r="3" ht="25.55" customHeight="1" spans="1:6">
      <c r="A3" s="185" t="s">
        <v>208</v>
      </c>
      <c r="B3" s="185"/>
      <c r="C3" s="185"/>
      <c r="D3" s="185"/>
      <c r="E3" s="185"/>
      <c r="F3" s="185"/>
    </row>
    <row r="4" ht="15.75" customHeight="1" spans="1:6">
      <c r="A4" s="5" t="str">
        <f>'部门财务收支预算总表01-1'!A4</f>
        <v>单位名称：新平彝族傣族自治县建兴乡人民政府</v>
      </c>
      <c r="B4" s="184"/>
      <c r="C4" s="72"/>
      <c r="F4" s="65" t="s">
        <v>209</v>
      </c>
    </row>
    <row r="5" ht="19.5" customHeight="1" spans="1:6">
      <c r="A5" s="8" t="s">
        <v>210</v>
      </c>
      <c r="B5" s="28" t="s">
        <v>211</v>
      </c>
      <c r="C5" s="25" t="s">
        <v>212</v>
      </c>
      <c r="D5" s="26"/>
      <c r="E5" s="27"/>
      <c r="F5" s="28" t="s">
        <v>213</v>
      </c>
    </row>
    <row r="6" ht="19.5" customHeight="1" spans="1:6">
      <c r="A6" s="12"/>
      <c r="B6" s="29"/>
      <c r="C6" s="67" t="s">
        <v>37</v>
      </c>
      <c r="D6" s="67" t="s">
        <v>214</v>
      </c>
      <c r="E6" s="67" t="s">
        <v>215</v>
      </c>
      <c r="F6" s="29"/>
    </row>
    <row r="7" ht="18.85" customHeight="1" spans="1:6">
      <c r="A7" s="186">
        <v>1</v>
      </c>
      <c r="B7" s="186">
        <v>2</v>
      </c>
      <c r="C7" s="187">
        <v>3</v>
      </c>
      <c r="D7" s="186">
        <v>4</v>
      </c>
      <c r="E7" s="186">
        <v>5</v>
      </c>
      <c r="F7" s="186">
        <v>6</v>
      </c>
    </row>
    <row r="8" ht="18.85" customHeight="1" spans="1:6">
      <c r="A8" s="188">
        <f>C8+F8</f>
        <v>339697.87</v>
      </c>
      <c r="B8" s="188"/>
      <c r="C8" s="189">
        <f>E8+D8</f>
        <v>334697.87</v>
      </c>
      <c r="D8" s="188"/>
      <c r="E8" s="183">
        <f>317000+17697.87</f>
        <v>334697.87</v>
      </c>
      <c r="F8" s="183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4"/>
  <sheetViews>
    <sheetView showZeros="0" workbookViewId="0">
      <pane ySplit="1" topLeftCell="A2" activePane="bottomLeft" state="frozen"/>
      <selection/>
      <selection pane="bottomLeft" activeCell="I18" sqref="I18"/>
    </sheetView>
  </sheetViews>
  <sheetFormatPr defaultColWidth="9.10833333333333" defaultRowHeight="14.25" customHeight="1"/>
  <cols>
    <col min="1" max="1" width="28.6583333333333" style="155" customWidth="1"/>
    <col min="2" max="3" width="23.8916666666667" style="155" customWidth="1"/>
    <col min="4" max="4" width="14.55" style="155" customWidth="1"/>
    <col min="5" max="5" width="18.4416666666667" style="155" customWidth="1"/>
    <col min="6" max="6" width="14.7833333333333" style="155" customWidth="1"/>
    <col min="7" max="7" width="18.8916666666667" style="155" customWidth="1"/>
    <col min="8" max="13" width="15.3333333333333" style="155" customWidth="1"/>
    <col min="14" max="16" width="14.7833333333333" style="155" customWidth="1"/>
    <col min="17" max="17" width="14.8916666666667" style="155" customWidth="1"/>
    <col min="18" max="23" width="15" style="155" customWidth="1"/>
    <col min="24" max="16384" width="9.10833333333333" style="155"/>
  </cols>
  <sheetData>
    <row r="1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ht="13.6" customHeight="1" spans="4:23">
      <c r="D2" s="157"/>
      <c r="E2" s="157"/>
      <c r="F2" s="157"/>
      <c r="G2" s="157"/>
      <c r="U2" s="177"/>
      <c r="W2" s="178" t="s">
        <v>216</v>
      </c>
    </row>
    <row r="3" ht="27.85" customHeight="1" spans="1:23">
      <c r="A3" s="158" t="s">
        <v>217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ht="13.6" customHeight="1" spans="1:23">
      <c r="A4" s="159" t="str">
        <f>'部门财务收支预算总表01-1'!A4</f>
        <v>单位名称：新平彝族傣族自治县建兴乡人民政府</v>
      </c>
      <c r="B4" s="160"/>
      <c r="C4" s="160"/>
      <c r="D4" s="160"/>
      <c r="E4" s="160"/>
      <c r="F4" s="160"/>
      <c r="G4" s="160"/>
      <c r="H4" s="170"/>
      <c r="I4" s="170"/>
      <c r="J4" s="170"/>
      <c r="K4" s="170"/>
      <c r="L4" s="170"/>
      <c r="M4" s="170"/>
      <c r="N4" s="170"/>
      <c r="O4" s="170"/>
      <c r="P4" s="170"/>
      <c r="Q4" s="170"/>
      <c r="U4" s="177"/>
      <c r="W4" s="179" t="s">
        <v>209</v>
      </c>
    </row>
    <row r="5" ht="21.8" customHeight="1" spans="1:23">
      <c r="A5" s="161" t="s">
        <v>218</v>
      </c>
      <c r="B5" s="161" t="s">
        <v>219</v>
      </c>
      <c r="C5" s="161" t="s">
        <v>220</v>
      </c>
      <c r="D5" s="162" t="s">
        <v>221</v>
      </c>
      <c r="E5" s="162" t="s">
        <v>222</v>
      </c>
      <c r="F5" s="162" t="s">
        <v>223</v>
      </c>
      <c r="G5" s="162" t="s">
        <v>224</v>
      </c>
      <c r="H5" s="171" t="s">
        <v>225</v>
      </c>
      <c r="I5" s="171"/>
      <c r="J5" s="171"/>
      <c r="K5" s="171"/>
      <c r="L5" s="173"/>
      <c r="M5" s="173"/>
      <c r="N5" s="173"/>
      <c r="O5" s="173"/>
      <c r="P5" s="173"/>
      <c r="Q5" s="174"/>
      <c r="R5" s="171"/>
      <c r="S5" s="171"/>
      <c r="T5" s="171"/>
      <c r="U5" s="171"/>
      <c r="V5" s="171"/>
      <c r="W5" s="171"/>
    </row>
    <row r="6" ht="21.8" customHeight="1" spans="1:23">
      <c r="A6" s="163"/>
      <c r="B6" s="163"/>
      <c r="C6" s="163"/>
      <c r="D6" s="164"/>
      <c r="E6" s="164"/>
      <c r="F6" s="164"/>
      <c r="G6" s="164"/>
      <c r="H6" s="171" t="s">
        <v>35</v>
      </c>
      <c r="I6" s="174" t="s">
        <v>38</v>
      </c>
      <c r="J6" s="174"/>
      <c r="K6" s="174"/>
      <c r="L6" s="173"/>
      <c r="M6" s="173"/>
      <c r="N6" s="173" t="s">
        <v>226</v>
      </c>
      <c r="O6" s="173"/>
      <c r="P6" s="173"/>
      <c r="Q6" s="174" t="s">
        <v>41</v>
      </c>
      <c r="R6" s="171" t="s">
        <v>64</v>
      </c>
      <c r="S6" s="174"/>
      <c r="T6" s="174"/>
      <c r="U6" s="174"/>
      <c r="V6" s="174"/>
      <c r="W6" s="174"/>
    </row>
    <row r="7" ht="15.05" customHeight="1" spans="1:23">
      <c r="A7" s="165"/>
      <c r="B7" s="165"/>
      <c r="C7" s="165"/>
      <c r="D7" s="166"/>
      <c r="E7" s="166"/>
      <c r="F7" s="166"/>
      <c r="G7" s="166"/>
      <c r="H7" s="171"/>
      <c r="I7" s="174" t="s">
        <v>227</v>
      </c>
      <c r="J7" s="174" t="s">
        <v>228</v>
      </c>
      <c r="K7" s="174" t="s">
        <v>229</v>
      </c>
      <c r="L7" s="175" t="s">
        <v>230</v>
      </c>
      <c r="M7" s="175" t="s">
        <v>231</v>
      </c>
      <c r="N7" s="175" t="s">
        <v>38</v>
      </c>
      <c r="O7" s="175" t="s">
        <v>39</v>
      </c>
      <c r="P7" s="175" t="s">
        <v>40</v>
      </c>
      <c r="Q7" s="174"/>
      <c r="R7" s="174" t="s">
        <v>37</v>
      </c>
      <c r="S7" s="174" t="s">
        <v>48</v>
      </c>
      <c r="T7" s="174" t="s">
        <v>232</v>
      </c>
      <c r="U7" s="174" t="s">
        <v>44</v>
      </c>
      <c r="V7" s="174" t="s">
        <v>45</v>
      </c>
      <c r="W7" s="174" t="s">
        <v>46</v>
      </c>
    </row>
    <row r="8" ht="27.85" customHeight="1" spans="1:23">
      <c r="A8" s="165"/>
      <c r="B8" s="165"/>
      <c r="C8" s="165"/>
      <c r="D8" s="166"/>
      <c r="E8" s="166"/>
      <c r="F8" s="166"/>
      <c r="G8" s="166"/>
      <c r="H8" s="171"/>
      <c r="I8" s="174"/>
      <c r="J8" s="174"/>
      <c r="K8" s="174"/>
      <c r="L8" s="175"/>
      <c r="M8" s="175"/>
      <c r="N8" s="175"/>
      <c r="O8" s="175"/>
      <c r="P8" s="175"/>
      <c r="Q8" s="174"/>
      <c r="R8" s="174"/>
      <c r="S8" s="174"/>
      <c r="T8" s="174"/>
      <c r="U8" s="174"/>
      <c r="V8" s="174"/>
      <c r="W8" s="174"/>
    </row>
    <row r="9" ht="15.05" customHeight="1" spans="1:23">
      <c r="A9" s="167">
        <v>1</v>
      </c>
      <c r="B9" s="167">
        <v>2</v>
      </c>
      <c r="C9" s="167">
        <v>3</v>
      </c>
      <c r="D9" s="167">
        <v>4</v>
      </c>
      <c r="E9" s="167">
        <v>5</v>
      </c>
      <c r="F9" s="167">
        <v>6</v>
      </c>
      <c r="G9" s="167">
        <v>7</v>
      </c>
      <c r="H9" s="167">
        <v>8</v>
      </c>
      <c r="I9" s="167">
        <v>9</v>
      </c>
      <c r="J9" s="167">
        <v>10</v>
      </c>
      <c r="K9" s="167">
        <v>11</v>
      </c>
      <c r="L9" s="167">
        <v>12</v>
      </c>
      <c r="M9" s="167">
        <v>13</v>
      </c>
      <c r="N9" s="167">
        <v>14</v>
      </c>
      <c r="O9" s="167">
        <v>15</v>
      </c>
      <c r="P9" s="167">
        <v>16</v>
      </c>
      <c r="Q9" s="167">
        <v>17</v>
      </c>
      <c r="R9" s="167">
        <v>18</v>
      </c>
      <c r="S9" s="167">
        <v>19</v>
      </c>
      <c r="T9" s="167">
        <v>20</v>
      </c>
      <c r="U9" s="167">
        <v>21</v>
      </c>
      <c r="V9" s="167">
        <v>22</v>
      </c>
      <c r="W9" s="167">
        <v>23</v>
      </c>
    </row>
    <row r="10" ht="18.85" customHeight="1" spans="1:23">
      <c r="A10" s="168" t="s">
        <v>52</v>
      </c>
      <c r="B10" s="169" t="s">
        <v>233</v>
      </c>
      <c r="C10" s="168" t="s">
        <v>234</v>
      </c>
      <c r="D10" s="168">
        <v>2101102</v>
      </c>
      <c r="E10" s="172" t="s">
        <v>116</v>
      </c>
      <c r="F10" s="168">
        <v>30110</v>
      </c>
      <c r="G10" s="172" t="s">
        <v>235</v>
      </c>
      <c r="H10" s="148">
        <v>3883</v>
      </c>
      <c r="I10" s="176"/>
      <c r="J10" s="176"/>
      <c r="K10" s="176"/>
      <c r="L10" s="148">
        <v>3883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ht="18.85" customHeight="1" spans="1:23">
      <c r="A11" s="168" t="s">
        <v>52</v>
      </c>
      <c r="B11" s="169" t="s">
        <v>233</v>
      </c>
      <c r="C11" s="168" t="s">
        <v>236</v>
      </c>
      <c r="D11" s="168">
        <v>2101101</v>
      </c>
      <c r="E11" s="172" t="s">
        <v>114</v>
      </c>
      <c r="F11" s="168">
        <v>30110</v>
      </c>
      <c r="G11" s="172" t="s">
        <v>235</v>
      </c>
      <c r="H11" s="148">
        <v>13061</v>
      </c>
      <c r="I11" s="176"/>
      <c r="J11" s="176"/>
      <c r="K11" s="176"/>
      <c r="L11" s="148">
        <v>13061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</row>
    <row r="12" ht="18.85" customHeight="1" spans="1:23">
      <c r="A12" s="168" t="s">
        <v>52</v>
      </c>
      <c r="B12" s="169" t="s">
        <v>237</v>
      </c>
      <c r="C12" s="168" t="s">
        <v>238</v>
      </c>
      <c r="D12" s="168">
        <v>2010301</v>
      </c>
      <c r="E12" s="172" t="s">
        <v>81</v>
      </c>
      <c r="F12" s="168">
        <v>30228</v>
      </c>
      <c r="G12" s="172" t="s">
        <v>238</v>
      </c>
      <c r="H12" s="148">
        <v>33600</v>
      </c>
      <c r="I12" s="176"/>
      <c r="J12" s="176"/>
      <c r="K12" s="176"/>
      <c r="L12" s="148">
        <v>33600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ht="18.85" customHeight="1" spans="1:23">
      <c r="A13" s="168" t="s">
        <v>52</v>
      </c>
      <c r="B13" s="169" t="s">
        <v>239</v>
      </c>
      <c r="C13" s="168" t="s">
        <v>240</v>
      </c>
      <c r="D13" s="168">
        <v>2101101</v>
      </c>
      <c r="E13" s="172" t="s">
        <v>241</v>
      </c>
      <c r="F13" s="168">
        <v>30110</v>
      </c>
      <c r="G13" s="172" t="s">
        <v>235</v>
      </c>
      <c r="H13" s="148">
        <v>200621.16</v>
      </c>
      <c r="I13" s="176"/>
      <c r="J13" s="176"/>
      <c r="K13" s="176"/>
      <c r="L13" s="148">
        <v>200621.16</v>
      </c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</row>
    <row r="14" ht="18.85" customHeight="1" spans="1:23">
      <c r="A14" s="168" t="s">
        <v>52</v>
      </c>
      <c r="B14" s="169" t="s">
        <v>239</v>
      </c>
      <c r="C14" s="168" t="s">
        <v>118</v>
      </c>
      <c r="D14" s="168">
        <v>2101103</v>
      </c>
      <c r="E14" s="172" t="s">
        <v>118</v>
      </c>
      <c r="F14" s="168">
        <v>30111</v>
      </c>
      <c r="G14" s="172" t="s">
        <v>242</v>
      </c>
      <c r="H14" s="148">
        <v>142201.68</v>
      </c>
      <c r="I14" s="176"/>
      <c r="J14" s="176"/>
      <c r="K14" s="176"/>
      <c r="L14" s="148">
        <v>142201.68</v>
      </c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</row>
    <row r="15" ht="18.85" customHeight="1" spans="1:23">
      <c r="A15" s="168" t="s">
        <v>52</v>
      </c>
      <c r="B15" s="169" t="s">
        <v>239</v>
      </c>
      <c r="C15" s="168" t="s">
        <v>243</v>
      </c>
      <c r="D15" s="168">
        <v>2080505</v>
      </c>
      <c r="E15" s="172" t="s">
        <v>105</v>
      </c>
      <c r="F15" s="168">
        <v>30108</v>
      </c>
      <c r="G15" s="172" t="s">
        <v>244</v>
      </c>
      <c r="H15" s="148">
        <v>469809.6</v>
      </c>
      <c r="I15" s="176"/>
      <c r="J15" s="176"/>
      <c r="K15" s="176"/>
      <c r="L15" s="148">
        <v>469809.6</v>
      </c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</row>
    <row r="16" ht="18.85" customHeight="1" spans="1:23">
      <c r="A16" s="168" t="s">
        <v>52</v>
      </c>
      <c r="B16" s="169" t="s">
        <v>239</v>
      </c>
      <c r="C16" s="168" t="s">
        <v>245</v>
      </c>
      <c r="D16" s="168">
        <v>2010301</v>
      </c>
      <c r="E16" s="172" t="s">
        <v>81</v>
      </c>
      <c r="F16" s="168">
        <v>30112</v>
      </c>
      <c r="G16" s="172" t="s">
        <v>246</v>
      </c>
      <c r="H16" s="148">
        <v>976.68</v>
      </c>
      <c r="I16" s="176"/>
      <c r="J16" s="176"/>
      <c r="K16" s="176"/>
      <c r="L16" s="148">
        <v>976.68</v>
      </c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</row>
    <row r="17" ht="18.85" customHeight="1" spans="1:23">
      <c r="A17" s="168" t="s">
        <v>52</v>
      </c>
      <c r="B17" s="169" t="s">
        <v>239</v>
      </c>
      <c r="C17" s="168" t="s">
        <v>247</v>
      </c>
      <c r="D17" s="168">
        <v>2101199</v>
      </c>
      <c r="E17" s="172" t="s">
        <v>120</v>
      </c>
      <c r="F17" s="168">
        <v>30112</v>
      </c>
      <c r="G17" s="172" t="s">
        <v>246</v>
      </c>
      <c r="H17" s="148">
        <v>4834.2</v>
      </c>
      <c r="I17" s="176"/>
      <c r="J17" s="176"/>
      <c r="K17" s="176"/>
      <c r="L17" s="148">
        <v>4834.2</v>
      </c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</row>
    <row r="18" ht="18.85" customHeight="1" spans="1:23">
      <c r="A18" s="168" t="s">
        <v>52</v>
      </c>
      <c r="B18" s="169" t="s">
        <v>248</v>
      </c>
      <c r="C18" s="168" t="s">
        <v>249</v>
      </c>
      <c r="D18" s="168">
        <v>2010301</v>
      </c>
      <c r="E18" s="172" t="s">
        <v>81</v>
      </c>
      <c r="F18" s="168">
        <v>30199</v>
      </c>
      <c r="G18" s="172" t="s">
        <v>250</v>
      </c>
      <c r="H18" s="148">
        <v>459000</v>
      </c>
      <c r="I18" s="176"/>
      <c r="J18" s="176"/>
      <c r="K18" s="176"/>
      <c r="L18" s="148">
        <v>459000</v>
      </c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</row>
    <row r="19" ht="18.85" customHeight="1" spans="1:23">
      <c r="A19" s="168" t="s">
        <v>52</v>
      </c>
      <c r="B19" s="169" t="s">
        <v>251</v>
      </c>
      <c r="C19" s="168" t="s">
        <v>252</v>
      </c>
      <c r="D19" s="168">
        <v>2010301</v>
      </c>
      <c r="E19" s="172" t="s">
        <v>81</v>
      </c>
      <c r="F19" s="168">
        <v>30229</v>
      </c>
      <c r="G19" s="172" t="s">
        <v>253</v>
      </c>
      <c r="H19" s="148">
        <v>14700</v>
      </c>
      <c r="I19" s="176"/>
      <c r="J19" s="176"/>
      <c r="K19" s="176"/>
      <c r="L19" s="148">
        <v>14700</v>
      </c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</row>
    <row r="20" ht="18.85" customHeight="1" spans="1:23">
      <c r="A20" s="168" t="s">
        <v>52</v>
      </c>
      <c r="B20" s="169" t="s">
        <v>254</v>
      </c>
      <c r="C20" s="168" t="s">
        <v>161</v>
      </c>
      <c r="D20" s="168">
        <v>2210201</v>
      </c>
      <c r="E20" s="172" t="s">
        <v>161</v>
      </c>
      <c r="F20" s="168">
        <v>30113</v>
      </c>
      <c r="G20" s="172" t="s">
        <v>161</v>
      </c>
      <c r="H20" s="148">
        <v>477198</v>
      </c>
      <c r="I20" s="176"/>
      <c r="J20" s="176"/>
      <c r="K20" s="176"/>
      <c r="L20" s="148">
        <v>477198</v>
      </c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</row>
    <row r="21" ht="18.85" customHeight="1" spans="1:23">
      <c r="A21" s="168" t="s">
        <v>52</v>
      </c>
      <c r="B21" s="169" t="s">
        <v>255</v>
      </c>
      <c r="C21" s="168" t="s">
        <v>256</v>
      </c>
      <c r="D21" s="168">
        <v>2010350</v>
      </c>
      <c r="E21" s="172" t="s">
        <v>82</v>
      </c>
      <c r="F21" s="168">
        <v>30299</v>
      </c>
      <c r="G21" s="172" t="s">
        <v>257</v>
      </c>
      <c r="H21" s="148">
        <v>95000</v>
      </c>
      <c r="I21" s="176"/>
      <c r="J21" s="176"/>
      <c r="K21" s="176"/>
      <c r="L21" s="148">
        <v>95000</v>
      </c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</row>
    <row r="22" ht="18.85" customHeight="1" spans="1:23">
      <c r="A22" s="168" t="s">
        <v>52</v>
      </c>
      <c r="B22" s="169" t="s">
        <v>255</v>
      </c>
      <c r="C22" s="168" t="s">
        <v>258</v>
      </c>
      <c r="D22" s="168">
        <v>2010301</v>
      </c>
      <c r="E22" s="172" t="s">
        <v>81</v>
      </c>
      <c r="F22" s="168">
        <v>30226</v>
      </c>
      <c r="G22" s="172" t="s">
        <v>259</v>
      </c>
      <c r="H22" s="148">
        <v>98160</v>
      </c>
      <c r="I22" s="176"/>
      <c r="J22" s="176"/>
      <c r="K22" s="176"/>
      <c r="L22" s="148">
        <v>98160</v>
      </c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</row>
    <row r="23" ht="18.85" customHeight="1" spans="1:23">
      <c r="A23" s="168" t="s">
        <v>52</v>
      </c>
      <c r="B23" s="169" t="s">
        <v>255</v>
      </c>
      <c r="C23" s="168" t="s">
        <v>260</v>
      </c>
      <c r="D23" s="168">
        <v>2010350</v>
      </c>
      <c r="E23" s="172" t="s">
        <v>82</v>
      </c>
      <c r="F23" s="168">
        <v>30211</v>
      </c>
      <c r="G23" s="172" t="s">
        <v>260</v>
      </c>
      <c r="H23" s="148">
        <v>30000</v>
      </c>
      <c r="I23" s="176"/>
      <c r="J23" s="176"/>
      <c r="K23" s="176"/>
      <c r="L23" s="148">
        <v>30000</v>
      </c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</row>
    <row r="24" ht="18.85" customHeight="1" spans="1:23">
      <c r="A24" s="168" t="s">
        <v>52</v>
      </c>
      <c r="B24" s="169" t="s">
        <v>255</v>
      </c>
      <c r="C24" s="168" t="s">
        <v>261</v>
      </c>
      <c r="D24" s="168">
        <v>2010350</v>
      </c>
      <c r="E24" s="172" t="s">
        <v>82</v>
      </c>
      <c r="F24" s="168">
        <v>30206</v>
      </c>
      <c r="G24" s="172" t="s">
        <v>262</v>
      </c>
      <c r="H24" s="148">
        <v>45600</v>
      </c>
      <c r="I24" s="176"/>
      <c r="J24" s="176"/>
      <c r="K24" s="176"/>
      <c r="L24" s="148">
        <v>45600</v>
      </c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</row>
    <row r="25" ht="18.85" customHeight="1" spans="1:23">
      <c r="A25" s="168" t="s">
        <v>52</v>
      </c>
      <c r="B25" s="169" t="s">
        <v>255</v>
      </c>
      <c r="C25" s="168" t="s">
        <v>184</v>
      </c>
      <c r="D25" s="168">
        <v>2010301</v>
      </c>
      <c r="E25" s="172" t="s">
        <v>81</v>
      </c>
      <c r="F25" s="168">
        <v>30201</v>
      </c>
      <c r="G25" s="172" t="s">
        <v>263</v>
      </c>
      <c r="H25" s="148">
        <v>13340</v>
      </c>
      <c r="I25" s="176"/>
      <c r="J25" s="176"/>
      <c r="K25" s="176"/>
      <c r="L25" s="148">
        <v>13340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</row>
    <row r="26" ht="18.85" customHeight="1" spans="1:23">
      <c r="A26" s="168" t="s">
        <v>52</v>
      </c>
      <c r="B26" s="169" t="s">
        <v>255</v>
      </c>
      <c r="C26" s="168" t="s">
        <v>264</v>
      </c>
      <c r="D26" s="168">
        <v>2010301</v>
      </c>
      <c r="E26" s="172" t="s">
        <v>265</v>
      </c>
      <c r="F26" s="168">
        <v>30205</v>
      </c>
      <c r="G26" s="172" t="s">
        <v>266</v>
      </c>
      <c r="H26" s="148">
        <v>4000</v>
      </c>
      <c r="I26" s="176"/>
      <c r="J26" s="176"/>
      <c r="K26" s="176"/>
      <c r="L26" s="148">
        <v>4000</v>
      </c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</row>
    <row r="27" ht="18.85" customHeight="1" spans="1:23">
      <c r="A27" s="168" t="s">
        <v>52</v>
      </c>
      <c r="B27" s="169" t="s">
        <v>255</v>
      </c>
      <c r="C27" s="168" t="s">
        <v>263</v>
      </c>
      <c r="D27" s="168">
        <v>2010350</v>
      </c>
      <c r="E27" s="172" t="s">
        <v>82</v>
      </c>
      <c r="F27" s="168">
        <v>30201</v>
      </c>
      <c r="G27" s="172" t="s">
        <v>263</v>
      </c>
      <c r="H27" s="148">
        <v>400</v>
      </c>
      <c r="I27" s="176"/>
      <c r="J27" s="176"/>
      <c r="K27" s="176"/>
      <c r="L27" s="148">
        <v>400</v>
      </c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</row>
    <row r="28" ht="18.85" customHeight="1" spans="1:23">
      <c r="A28" s="168" t="s">
        <v>52</v>
      </c>
      <c r="B28" s="169" t="s">
        <v>267</v>
      </c>
      <c r="C28" s="168" t="s">
        <v>268</v>
      </c>
      <c r="D28" s="168">
        <v>2010301</v>
      </c>
      <c r="E28" s="172" t="s">
        <v>81</v>
      </c>
      <c r="F28" s="168">
        <v>30239</v>
      </c>
      <c r="G28" s="172" t="s">
        <v>269</v>
      </c>
      <c r="H28" s="148">
        <v>187800</v>
      </c>
      <c r="I28" s="176"/>
      <c r="J28" s="176"/>
      <c r="K28" s="176"/>
      <c r="L28" s="148">
        <v>187800</v>
      </c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</row>
    <row r="29" ht="18.85" customHeight="1" spans="1:23">
      <c r="A29" s="168" t="s">
        <v>52</v>
      </c>
      <c r="B29" s="169" t="s">
        <v>270</v>
      </c>
      <c r="C29" s="168" t="s">
        <v>271</v>
      </c>
      <c r="D29" s="168">
        <v>2010301</v>
      </c>
      <c r="E29" s="172" t="s">
        <v>81</v>
      </c>
      <c r="F29" s="168">
        <v>30103</v>
      </c>
      <c r="G29" s="172" t="s">
        <v>272</v>
      </c>
      <c r="H29" s="148">
        <v>354108</v>
      </c>
      <c r="I29" s="176"/>
      <c r="J29" s="176"/>
      <c r="K29" s="176"/>
      <c r="L29" s="148">
        <v>354108</v>
      </c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</row>
    <row r="30" ht="18.85" customHeight="1" spans="1:23">
      <c r="A30" s="168" t="s">
        <v>52</v>
      </c>
      <c r="B30" s="169" t="s">
        <v>273</v>
      </c>
      <c r="C30" s="168" t="s">
        <v>274</v>
      </c>
      <c r="D30" s="168">
        <v>2010301</v>
      </c>
      <c r="E30" s="172" t="s">
        <v>81</v>
      </c>
      <c r="F30" s="168">
        <v>30231</v>
      </c>
      <c r="G30" s="172" t="s">
        <v>275</v>
      </c>
      <c r="H30" s="148">
        <v>297000</v>
      </c>
      <c r="I30" s="176"/>
      <c r="J30" s="176"/>
      <c r="K30" s="176"/>
      <c r="L30" s="148">
        <v>297000</v>
      </c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</row>
    <row r="31" ht="18.85" customHeight="1" spans="1:23">
      <c r="A31" s="168" t="s">
        <v>52</v>
      </c>
      <c r="B31" s="169" t="s">
        <v>276</v>
      </c>
      <c r="C31" s="168" t="s">
        <v>277</v>
      </c>
      <c r="D31" s="168">
        <v>2080501</v>
      </c>
      <c r="E31" s="172" t="s">
        <v>103</v>
      </c>
      <c r="F31" s="168">
        <v>30201</v>
      </c>
      <c r="G31" s="172" t="s">
        <v>263</v>
      </c>
      <c r="H31" s="148">
        <v>12900</v>
      </c>
      <c r="I31" s="176"/>
      <c r="J31" s="176"/>
      <c r="K31" s="176"/>
      <c r="L31" s="148">
        <v>12900</v>
      </c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</row>
    <row r="32" ht="18.85" customHeight="1" spans="1:23">
      <c r="A32" s="168" t="s">
        <v>52</v>
      </c>
      <c r="B32" s="169" t="s">
        <v>276</v>
      </c>
      <c r="C32" s="168" t="s">
        <v>277</v>
      </c>
      <c r="D32" s="168">
        <v>2080502</v>
      </c>
      <c r="E32" s="172" t="s">
        <v>104</v>
      </c>
      <c r="F32" s="168">
        <v>30201</v>
      </c>
      <c r="G32" s="172" t="s">
        <v>263</v>
      </c>
      <c r="H32" s="148">
        <v>11400</v>
      </c>
      <c r="I32" s="176"/>
      <c r="J32" s="176"/>
      <c r="K32" s="176"/>
      <c r="L32" s="148">
        <v>11400</v>
      </c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</row>
    <row r="33" ht="18.85" customHeight="1" spans="1:23">
      <c r="A33" s="168" t="s">
        <v>52</v>
      </c>
      <c r="B33" s="169" t="s">
        <v>278</v>
      </c>
      <c r="C33" s="168" t="s">
        <v>279</v>
      </c>
      <c r="D33" s="168">
        <v>2010301</v>
      </c>
      <c r="E33" s="172" t="s">
        <v>81</v>
      </c>
      <c r="F33" s="168">
        <v>30101</v>
      </c>
      <c r="G33" s="172" t="s">
        <v>280</v>
      </c>
      <c r="H33" s="148">
        <v>718908</v>
      </c>
      <c r="I33" s="176"/>
      <c r="J33" s="176"/>
      <c r="K33" s="176"/>
      <c r="L33" s="148">
        <v>718908</v>
      </c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</row>
    <row r="34" ht="18.85" customHeight="1" spans="1:23">
      <c r="A34" s="168" t="s">
        <v>52</v>
      </c>
      <c r="B34" s="169" t="s">
        <v>278</v>
      </c>
      <c r="C34" s="168" t="s">
        <v>281</v>
      </c>
      <c r="D34" s="168">
        <v>2010301</v>
      </c>
      <c r="E34" s="172" t="s">
        <v>81</v>
      </c>
      <c r="F34" s="168">
        <v>30102</v>
      </c>
      <c r="G34" s="172" t="s">
        <v>282</v>
      </c>
      <c r="H34" s="148">
        <v>1219536</v>
      </c>
      <c r="I34" s="176"/>
      <c r="J34" s="176"/>
      <c r="K34" s="176"/>
      <c r="L34" s="148">
        <v>1219536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</row>
    <row r="35" ht="18.85" customHeight="1" spans="1:23">
      <c r="A35" s="168" t="s">
        <v>52</v>
      </c>
      <c r="B35" s="169" t="s">
        <v>278</v>
      </c>
      <c r="C35" s="168" t="s">
        <v>283</v>
      </c>
      <c r="D35" s="168">
        <v>2010301</v>
      </c>
      <c r="E35" s="172" t="s">
        <v>81</v>
      </c>
      <c r="F35" s="168">
        <v>30102</v>
      </c>
      <c r="G35" s="172" t="s">
        <v>282</v>
      </c>
      <c r="H35" s="148">
        <v>120000</v>
      </c>
      <c r="I35" s="176"/>
      <c r="J35" s="176"/>
      <c r="K35" s="176"/>
      <c r="L35" s="148">
        <v>120000</v>
      </c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</row>
    <row r="36" ht="18.85" customHeight="1" spans="1:23">
      <c r="A36" s="168" t="s">
        <v>54</v>
      </c>
      <c r="B36" s="169" t="s">
        <v>284</v>
      </c>
      <c r="C36" s="168" t="s">
        <v>234</v>
      </c>
      <c r="D36" s="168">
        <v>2101102</v>
      </c>
      <c r="E36" s="172" t="s">
        <v>116</v>
      </c>
      <c r="F36" s="168">
        <v>30110</v>
      </c>
      <c r="G36" s="172" t="s">
        <v>235</v>
      </c>
      <c r="H36" s="148">
        <v>4236</v>
      </c>
      <c r="I36" s="176"/>
      <c r="J36" s="176"/>
      <c r="K36" s="176"/>
      <c r="L36" s="148">
        <v>4236</v>
      </c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</row>
    <row r="37" ht="18.85" customHeight="1" spans="1:23">
      <c r="A37" s="168" t="s">
        <v>54</v>
      </c>
      <c r="B37" s="169" t="s">
        <v>285</v>
      </c>
      <c r="C37" s="168" t="s">
        <v>161</v>
      </c>
      <c r="D37" s="168">
        <v>2210201</v>
      </c>
      <c r="E37" s="172" t="s">
        <v>161</v>
      </c>
      <c r="F37" s="168">
        <v>30113</v>
      </c>
      <c r="G37" s="172" t="s">
        <v>161</v>
      </c>
      <c r="H37" s="148">
        <v>242820</v>
      </c>
      <c r="I37" s="176"/>
      <c r="J37" s="176"/>
      <c r="K37" s="176"/>
      <c r="L37" s="148">
        <v>242820</v>
      </c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</row>
    <row r="38" ht="18.85" customHeight="1" spans="1:23">
      <c r="A38" s="168" t="s">
        <v>54</v>
      </c>
      <c r="B38" s="169" t="s">
        <v>286</v>
      </c>
      <c r="C38" s="168" t="s">
        <v>287</v>
      </c>
      <c r="D38" s="168">
        <v>2013650</v>
      </c>
      <c r="E38" s="172" t="s">
        <v>82</v>
      </c>
      <c r="F38" s="168">
        <v>30229</v>
      </c>
      <c r="G38" s="172" t="s">
        <v>253</v>
      </c>
      <c r="H38" s="148">
        <v>8400</v>
      </c>
      <c r="I38" s="176"/>
      <c r="J38" s="176"/>
      <c r="K38" s="176"/>
      <c r="L38" s="148">
        <v>8400</v>
      </c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</row>
    <row r="39" ht="18.85" customHeight="1" spans="1:23">
      <c r="A39" s="168" t="s">
        <v>54</v>
      </c>
      <c r="B39" s="169" t="s">
        <v>288</v>
      </c>
      <c r="C39" s="168" t="s">
        <v>118</v>
      </c>
      <c r="D39" s="168">
        <v>2101103</v>
      </c>
      <c r="E39" s="172" t="s">
        <v>118</v>
      </c>
      <c r="F39" s="168">
        <v>30111</v>
      </c>
      <c r="G39" s="172" t="s">
        <v>242</v>
      </c>
      <c r="H39" s="148">
        <v>83746</v>
      </c>
      <c r="I39" s="176"/>
      <c r="J39" s="176"/>
      <c r="K39" s="176"/>
      <c r="L39" s="148">
        <v>83746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</row>
    <row r="40" ht="18.85" customHeight="1" spans="1:23">
      <c r="A40" s="168" t="s">
        <v>54</v>
      </c>
      <c r="B40" s="169" t="s">
        <v>288</v>
      </c>
      <c r="C40" s="168" t="s">
        <v>289</v>
      </c>
      <c r="D40" s="168">
        <v>2080505</v>
      </c>
      <c r="E40" s="172" t="s">
        <v>105</v>
      </c>
      <c r="F40" s="168">
        <v>30108</v>
      </c>
      <c r="G40" s="172" t="s">
        <v>244</v>
      </c>
      <c r="H40" s="148">
        <v>248600.4</v>
      </c>
      <c r="I40" s="176"/>
      <c r="J40" s="176"/>
      <c r="K40" s="176"/>
      <c r="L40" s="148">
        <v>248600.4</v>
      </c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</row>
    <row r="41" ht="18.85" customHeight="1" spans="1:23">
      <c r="A41" s="168" t="s">
        <v>54</v>
      </c>
      <c r="B41" s="169" t="s">
        <v>288</v>
      </c>
      <c r="C41" s="168" t="s">
        <v>290</v>
      </c>
      <c r="D41" s="168">
        <v>2101102</v>
      </c>
      <c r="E41" s="172" t="s">
        <v>116</v>
      </c>
      <c r="F41" s="168">
        <v>30110</v>
      </c>
      <c r="G41" s="172" t="s">
        <v>235</v>
      </c>
      <c r="H41" s="148">
        <v>124014.49</v>
      </c>
      <c r="I41" s="176"/>
      <c r="J41" s="176"/>
      <c r="K41" s="176"/>
      <c r="L41" s="148">
        <v>124014.49</v>
      </c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</row>
    <row r="42" ht="18.85" customHeight="1" spans="1:23">
      <c r="A42" s="168" t="s">
        <v>54</v>
      </c>
      <c r="B42" s="169" t="s">
        <v>288</v>
      </c>
      <c r="C42" s="168" t="s">
        <v>245</v>
      </c>
      <c r="D42" s="168">
        <v>2013650</v>
      </c>
      <c r="E42" s="168" t="s">
        <v>82</v>
      </c>
      <c r="F42" s="168">
        <v>30112</v>
      </c>
      <c r="G42" s="172" t="s">
        <v>246</v>
      </c>
      <c r="H42" s="148">
        <v>10460</v>
      </c>
      <c r="I42" s="176"/>
      <c r="J42" s="176"/>
      <c r="K42" s="176"/>
      <c r="L42" s="148">
        <v>10460</v>
      </c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</row>
    <row r="43" ht="18.85" customHeight="1" spans="1:23">
      <c r="A43" s="168" t="s">
        <v>54</v>
      </c>
      <c r="B43" s="169" t="s">
        <v>288</v>
      </c>
      <c r="C43" s="168" t="s">
        <v>247</v>
      </c>
      <c r="D43" s="168">
        <v>2101199</v>
      </c>
      <c r="E43" s="168" t="s">
        <v>120</v>
      </c>
      <c r="F43" s="168">
        <v>30112</v>
      </c>
      <c r="G43" s="172" t="s">
        <v>246</v>
      </c>
      <c r="H43" s="148">
        <v>4912</v>
      </c>
      <c r="I43" s="176"/>
      <c r="J43" s="176"/>
      <c r="K43" s="176"/>
      <c r="L43" s="148">
        <v>4912</v>
      </c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</row>
    <row r="44" ht="18.85" customHeight="1" spans="1:23">
      <c r="A44" s="168" t="s">
        <v>54</v>
      </c>
      <c r="B44" s="169" t="s">
        <v>291</v>
      </c>
      <c r="C44" s="168" t="s">
        <v>292</v>
      </c>
      <c r="D44" s="168">
        <v>2013650</v>
      </c>
      <c r="E44" s="168" t="s">
        <v>82</v>
      </c>
      <c r="F44" s="168">
        <v>30101</v>
      </c>
      <c r="G44" s="172" t="s">
        <v>280</v>
      </c>
      <c r="H44" s="148">
        <v>379332</v>
      </c>
      <c r="I44" s="176"/>
      <c r="J44" s="176"/>
      <c r="K44" s="176"/>
      <c r="L44" s="148">
        <v>379332</v>
      </c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</row>
    <row r="45" ht="18.85" customHeight="1" spans="1:23">
      <c r="A45" s="168" t="s">
        <v>54</v>
      </c>
      <c r="B45" s="169" t="s">
        <v>291</v>
      </c>
      <c r="C45" s="168" t="s">
        <v>293</v>
      </c>
      <c r="D45" s="168">
        <v>2013650</v>
      </c>
      <c r="E45" s="168" t="s">
        <v>82</v>
      </c>
      <c r="F45" s="168">
        <v>30102</v>
      </c>
      <c r="G45" s="172" t="s">
        <v>282</v>
      </c>
      <c r="H45" s="148">
        <v>54000</v>
      </c>
      <c r="I45" s="176"/>
      <c r="J45" s="176"/>
      <c r="K45" s="176"/>
      <c r="L45" s="148">
        <v>54000</v>
      </c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</row>
    <row r="46" ht="18.85" customHeight="1" spans="1:23">
      <c r="A46" s="168" t="s">
        <v>54</v>
      </c>
      <c r="B46" s="169" t="s">
        <v>291</v>
      </c>
      <c r="C46" s="168" t="s">
        <v>294</v>
      </c>
      <c r="D46" s="168">
        <v>2013650</v>
      </c>
      <c r="E46" s="168" t="s">
        <v>82</v>
      </c>
      <c r="F46" s="168">
        <v>30102</v>
      </c>
      <c r="G46" s="172" t="s">
        <v>282</v>
      </c>
      <c r="H46" s="148">
        <v>72000</v>
      </c>
      <c r="I46" s="176"/>
      <c r="J46" s="176"/>
      <c r="K46" s="176"/>
      <c r="L46" s="148">
        <v>72000</v>
      </c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</row>
    <row r="47" ht="18.85" customHeight="1" spans="1:23">
      <c r="A47" s="168" t="s">
        <v>54</v>
      </c>
      <c r="B47" s="169" t="s">
        <v>291</v>
      </c>
      <c r="C47" s="168" t="s">
        <v>295</v>
      </c>
      <c r="D47" s="168">
        <v>2013650</v>
      </c>
      <c r="E47" s="168" t="s">
        <v>82</v>
      </c>
      <c r="F47" s="168">
        <v>30107</v>
      </c>
      <c r="G47" s="172" t="s">
        <v>296</v>
      </c>
      <c r="H47" s="148">
        <v>360000</v>
      </c>
      <c r="I47" s="176"/>
      <c r="J47" s="176"/>
      <c r="K47" s="176"/>
      <c r="L47" s="148">
        <v>360000</v>
      </c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</row>
    <row r="48" ht="18.85" customHeight="1" spans="1:23">
      <c r="A48" s="168" t="s">
        <v>54</v>
      </c>
      <c r="B48" s="169" t="s">
        <v>291</v>
      </c>
      <c r="C48" s="168" t="s">
        <v>297</v>
      </c>
      <c r="D48" s="168">
        <v>2013650</v>
      </c>
      <c r="E48" s="168" t="s">
        <v>82</v>
      </c>
      <c r="F48" s="168">
        <v>30107</v>
      </c>
      <c r="G48" s="172" t="s">
        <v>296</v>
      </c>
      <c r="H48" s="148">
        <v>180120</v>
      </c>
      <c r="I48" s="176"/>
      <c r="J48" s="176"/>
      <c r="K48" s="176"/>
      <c r="L48" s="148">
        <v>180120</v>
      </c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</row>
    <row r="49" ht="18.85" customHeight="1" spans="1:23">
      <c r="A49" s="168" t="s">
        <v>54</v>
      </c>
      <c r="B49" s="169" t="s">
        <v>298</v>
      </c>
      <c r="C49" s="168" t="s">
        <v>238</v>
      </c>
      <c r="D49" s="168">
        <v>2013650</v>
      </c>
      <c r="E49" s="168" t="s">
        <v>82</v>
      </c>
      <c r="F49" s="168">
        <v>30228</v>
      </c>
      <c r="G49" s="172" t="s">
        <v>238</v>
      </c>
      <c r="H49" s="148">
        <v>19200</v>
      </c>
      <c r="I49" s="176"/>
      <c r="J49" s="176"/>
      <c r="K49" s="176"/>
      <c r="L49" s="148">
        <v>19200</v>
      </c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</row>
    <row r="50" ht="18.85" customHeight="1" spans="1:23">
      <c r="A50" s="168" t="s">
        <v>54</v>
      </c>
      <c r="B50" s="169" t="s">
        <v>299</v>
      </c>
      <c r="C50" s="168" t="s">
        <v>300</v>
      </c>
      <c r="D50" s="168">
        <v>2013650</v>
      </c>
      <c r="E50" s="168" t="s">
        <v>82</v>
      </c>
      <c r="F50" s="168">
        <v>30107</v>
      </c>
      <c r="G50" s="172" t="s">
        <v>296</v>
      </c>
      <c r="H50" s="148">
        <v>72000</v>
      </c>
      <c r="I50" s="176"/>
      <c r="J50" s="176"/>
      <c r="K50" s="176"/>
      <c r="L50" s="148">
        <v>72000</v>
      </c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</row>
    <row r="51" ht="18.85" customHeight="1" spans="1:23">
      <c r="A51" s="168" t="s">
        <v>54</v>
      </c>
      <c r="B51" s="169" t="s">
        <v>299</v>
      </c>
      <c r="C51" s="168" t="s">
        <v>301</v>
      </c>
      <c r="D51" s="168">
        <v>2013650</v>
      </c>
      <c r="E51" s="168" t="s">
        <v>82</v>
      </c>
      <c r="F51" s="168">
        <v>30107</v>
      </c>
      <c r="G51" s="172" t="s">
        <v>296</v>
      </c>
      <c r="H51" s="148">
        <v>144000</v>
      </c>
      <c r="I51" s="176"/>
      <c r="J51" s="176"/>
      <c r="K51" s="176"/>
      <c r="L51" s="148">
        <v>144000</v>
      </c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</row>
    <row r="52" ht="18.85" customHeight="1" spans="1:23">
      <c r="A52" s="168" t="s">
        <v>56</v>
      </c>
      <c r="B52" s="169" t="s">
        <v>302</v>
      </c>
      <c r="C52" s="168" t="s">
        <v>300</v>
      </c>
      <c r="D52" s="168">
        <v>2110199</v>
      </c>
      <c r="E52" s="168" t="s">
        <v>127</v>
      </c>
      <c r="F52" s="168">
        <v>30107</v>
      </c>
      <c r="G52" s="172" t="s">
        <v>296</v>
      </c>
      <c r="H52" s="148">
        <v>36000</v>
      </c>
      <c r="I52" s="176"/>
      <c r="J52" s="176"/>
      <c r="K52" s="176"/>
      <c r="L52" s="148">
        <v>36000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</row>
    <row r="53" ht="18.85" customHeight="1" spans="1:23">
      <c r="A53" s="168" t="s">
        <v>56</v>
      </c>
      <c r="B53" s="169" t="s">
        <v>302</v>
      </c>
      <c r="C53" s="168" t="s">
        <v>301</v>
      </c>
      <c r="D53" s="168">
        <v>2110199</v>
      </c>
      <c r="E53" s="168" t="s">
        <v>303</v>
      </c>
      <c r="F53" s="168">
        <v>30107</v>
      </c>
      <c r="G53" s="172" t="s">
        <v>296</v>
      </c>
      <c r="H53" s="148">
        <v>72000</v>
      </c>
      <c r="I53" s="176"/>
      <c r="J53" s="176"/>
      <c r="K53" s="176"/>
      <c r="L53" s="148">
        <v>72000</v>
      </c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</row>
    <row r="54" ht="18.85" customHeight="1" spans="1:23">
      <c r="A54" s="168" t="s">
        <v>56</v>
      </c>
      <c r="B54" s="169" t="s">
        <v>304</v>
      </c>
      <c r="C54" s="168" t="s">
        <v>238</v>
      </c>
      <c r="D54" s="168">
        <v>2110199</v>
      </c>
      <c r="E54" s="168" t="s">
        <v>127</v>
      </c>
      <c r="F54" s="168">
        <v>30228</v>
      </c>
      <c r="G54" s="172" t="s">
        <v>238</v>
      </c>
      <c r="H54" s="148">
        <v>9600</v>
      </c>
      <c r="I54" s="176"/>
      <c r="J54" s="176"/>
      <c r="K54" s="176"/>
      <c r="L54" s="148">
        <v>9600</v>
      </c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</row>
    <row r="55" ht="18.85" customHeight="1" spans="1:23">
      <c r="A55" s="168" t="s">
        <v>56</v>
      </c>
      <c r="B55" s="169" t="s">
        <v>305</v>
      </c>
      <c r="C55" s="168" t="s">
        <v>287</v>
      </c>
      <c r="D55" s="168">
        <v>2110199</v>
      </c>
      <c r="E55" s="168" t="s">
        <v>127</v>
      </c>
      <c r="F55" s="168">
        <v>30229</v>
      </c>
      <c r="G55" s="172" t="s">
        <v>253</v>
      </c>
      <c r="H55" s="148">
        <v>4200</v>
      </c>
      <c r="I55" s="176"/>
      <c r="J55" s="176"/>
      <c r="K55" s="176"/>
      <c r="L55" s="148">
        <v>4200</v>
      </c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</row>
    <row r="56" ht="18.85" customHeight="1" spans="1:23">
      <c r="A56" s="168" t="s">
        <v>56</v>
      </c>
      <c r="B56" s="169" t="s">
        <v>306</v>
      </c>
      <c r="C56" s="168" t="s">
        <v>234</v>
      </c>
      <c r="D56" s="168">
        <v>2101102</v>
      </c>
      <c r="E56" s="168" t="s">
        <v>116</v>
      </c>
      <c r="F56" s="168">
        <v>30110</v>
      </c>
      <c r="G56" s="172" t="s">
        <v>235</v>
      </c>
      <c r="H56" s="148">
        <v>2118</v>
      </c>
      <c r="I56" s="176"/>
      <c r="J56" s="176"/>
      <c r="K56" s="176"/>
      <c r="L56" s="148">
        <v>2118</v>
      </c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</row>
    <row r="57" ht="18.85" customHeight="1" spans="1:23">
      <c r="A57" s="168" t="s">
        <v>56</v>
      </c>
      <c r="B57" s="169" t="s">
        <v>307</v>
      </c>
      <c r="C57" s="168" t="s">
        <v>247</v>
      </c>
      <c r="D57" s="168">
        <v>2101199</v>
      </c>
      <c r="E57" s="168" t="s">
        <v>120</v>
      </c>
      <c r="F57" s="168">
        <v>30112</v>
      </c>
      <c r="G57" s="172" t="s">
        <v>246</v>
      </c>
      <c r="H57" s="148">
        <v>864</v>
      </c>
      <c r="I57" s="176"/>
      <c r="J57" s="176"/>
      <c r="K57" s="176"/>
      <c r="L57" s="148">
        <v>864</v>
      </c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</row>
    <row r="58" ht="18.85" customHeight="1" spans="1:23">
      <c r="A58" s="168" t="s">
        <v>56</v>
      </c>
      <c r="B58" s="169" t="s">
        <v>307</v>
      </c>
      <c r="C58" s="168" t="s">
        <v>245</v>
      </c>
      <c r="D58" s="168">
        <v>2110199</v>
      </c>
      <c r="E58" s="168" t="s">
        <v>127</v>
      </c>
      <c r="F58" s="168">
        <v>30112</v>
      </c>
      <c r="G58" s="172" t="s">
        <v>246</v>
      </c>
      <c r="H58" s="148">
        <v>4708</v>
      </c>
      <c r="I58" s="176"/>
      <c r="J58" s="176"/>
      <c r="K58" s="176"/>
      <c r="L58" s="148">
        <v>4708</v>
      </c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</row>
    <row r="59" ht="18.85" customHeight="1" spans="1:23">
      <c r="A59" s="168" t="s">
        <v>56</v>
      </c>
      <c r="B59" s="169" t="s">
        <v>307</v>
      </c>
      <c r="C59" s="168" t="s">
        <v>290</v>
      </c>
      <c r="D59" s="168">
        <v>2101102</v>
      </c>
      <c r="E59" s="168" t="s">
        <v>116</v>
      </c>
      <c r="F59" s="168">
        <v>30110</v>
      </c>
      <c r="G59" s="172" t="s">
        <v>235</v>
      </c>
      <c r="H59" s="148">
        <v>55816</v>
      </c>
      <c r="I59" s="176"/>
      <c r="J59" s="176"/>
      <c r="K59" s="176"/>
      <c r="L59" s="148">
        <v>55816</v>
      </c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</row>
    <row r="60" ht="18.85" customHeight="1" spans="1:23">
      <c r="A60" s="168" t="s">
        <v>56</v>
      </c>
      <c r="B60" s="169" t="s">
        <v>307</v>
      </c>
      <c r="C60" s="168" t="s">
        <v>289</v>
      </c>
      <c r="D60" s="168">
        <v>2080505</v>
      </c>
      <c r="E60" s="168" t="s">
        <v>105</v>
      </c>
      <c r="F60" s="168">
        <v>30108</v>
      </c>
      <c r="G60" s="172" t="s">
        <v>244</v>
      </c>
      <c r="H60" s="148">
        <v>106334.4</v>
      </c>
      <c r="I60" s="176"/>
      <c r="J60" s="176"/>
      <c r="K60" s="176"/>
      <c r="L60" s="148">
        <v>106334.4</v>
      </c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</row>
    <row r="61" ht="18.85" customHeight="1" spans="1:23">
      <c r="A61" s="168" t="s">
        <v>56</v>
      </c>
      <c r="B61" s="169" t="s">
        <v>307</v>
      </c>
      <c r="C61" s="168" t="s">
        <v>118</v>
      </c>
      <c r="D61" s="168">
        <v>2101103</v>
      </c>
      <c r="E61" s="168" t="s">
        <v>118</v>
      </c>
      <c r="F61" s="168">
        <v>30111</v>
      </c>
      <c r="G61" s="172" t="s">
        <v>242</v>
      </c>
      <c r="H61" s="148">
        <v>26967</v>
      </c>
      <c r="I61" s="176"/>
      <c r="J61" s="176"/>
      <c r="K61" s="176"/>
      <c r="L61" s="148">
        <v>26967</v>
      </c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</row>
    <row r="62" ht="18.85" customHeight="1" spans="1:23">
      <c r="A62" s="168" t="s">
        <v>56</v>
      </c>
      <c r="B62" s="169" t="s">
        <v>308</v>
      </c>
      <c r="C62" s="168" t="s">
        <v>292</v>
      </c>
      <c r="D62" s="168">
        <v>2110199</v>
      </c>
      <c r="E62" s="168" t="s">
        <v>127</v>
      </c>
      <c r="F62" s="168">
        <v>30101</v>
      </c>
      <c r="G62" s="172" t="s">
        <v>280</v>
      </c>
      <c r="H62" s="148">
        <v>192660</v>
      </c>
      <c r="I62" s="176"/>
      <c r="J62" s="176"/>
      <c r="K62" s="176"/>
      <c r="L62" s="148">
        <v>192660</v>
      </c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</row>
    <row r="63" ht="18.85" customHeight="1" spans="1:23">
      <c r="A63" s="168" t="s">
        <v>56</v>
      </c>
      <c r="B63" s="169" t="s">
        <v>308</v>
      </c>
      <c r="C63" s="168" t="s">
        <v>293</v>
      </c>
      <c r="D63" s="168">
        <v>2110199</v>
      </c>
      <c r="E63" s="168" t="s">
        <v>127</v>
      </c>
      <c r="F63" s="168">
        <v>30102</v>
      </c>
      <c r="G63" s="172" t="s">
        <v>282</v>
      </c>
      <c r="H63" s="148">
        <v>27000</v>
      </c>
      <c r="I63" s="176"/>
      <c r="J63" s="176"/>
      <c r="K63" s="176"/>
      <c r="L63" s="148">
        <v>27000</v>
      </c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</row>
    <row r="64" ht="18.85" customHeight="1" spans="1:23">
      <c r="A64" s="168" t="s">
        <v>56</v>
      </c>
      <c r="B64" s="169" t="s">
        <v>308</v>
      </c>
      <c r="C64" s="168" t="s">
        <v>294</v>
      </c>
      <c r="D64" s="168">
        <v>2110199</v>
      </c>
      <c r="E64" s="168" t="s">
        <v>127</v>
      </c>
      <c r="F64" s="168">
        <v>30102</v>
      </c>
      <c r="G64" s="172" t="s">
        <v>282</v>
      </c>
      <c r="H64" s="148">
        <v>36000</v>
      </c>
      <c r="I64" s="176"/>
      <c r="J64" s="176"/>
      <c r="K64" s="176"/>
      <c r="L64" s="148">
        <v>36000</v>
      </c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</row>
    <row r="65" ht="18.85" customHeight="1" spans="1:23">
      <c r="A65" s="168" t="s">
        <v>56</v>
      </c>
      <c r="B65" s="169" t="s">
        <v>308</v>
      </c>
      <c r="C65" s="168" t="s">
        <v>295</v>
      </c>
      <c r="D65" s="168">
        <v>2110199</v>
      </c>
      <c r="E65" s="168" t="s">
        <v>127</v>
      </c>
      <c r="F65" s="168">
        <v>30107</v>
      </c>
      <c r="G65" s="172" t="s">
        <v>296</v>
      </c>
      <c r="H65" s="148">
        <v>180000</v>
      </c>
      <c r="I65" s="176"/>
      <c r="J65" s="176"/>
      <c r="K65" s="176"/>
      <c r="L65" s="148">
        <v>180000</v>
      </c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</row>
    <row r="66" ht="18.85" customHeight="1" spans="1:23">
      <c r="A66" s="168" t="s">
        <v>56</v>
      </c>
      <c r="B66" s="169" t="s">
        <v>308</v>
      </c>
      <c r="C66" s="168" t="s">
        <v>297</v>
      </c>
      <c r="D66" s="168">
        <v>2110199</v>
      </c>
      <c r="E66" s="168" t="s">
        <v>127</v>
      </c>
      <c r="F66" s="168">
        <v>30107</v>
      </c>
      <c r="G66" s="172" t="s">
        <v>296</v>
      </c>
      <c r="H66" s="148">
        <v>90120</v>
      </c>
      <c r="I66" s="176"/>
      <c r="J66" s="176"/>
      <c r="K66" s="176"/>
      <c r="L66" s="148">
        <v>90120</v>
      </c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</row>
    <row r="67" ht="18.85" customHeight="1" spans="1:23">
      <c r="A67" s="168" t="s">
        <v>56</v>
      </c>
      <c r="B67" s="169" t="s">
        <v>309</v>
      </c>
      <c r="C67" s="168" t="s">
        <v>161</v>
      </c>
      <c r="D67" s="168">
        <v>2210201</v>
      </c>
      <c r="E67" s="168" t="s">
        <v>161</v>
      </c>
      <c r="F67" s="168">
        <v>30113</v>
      </c>
      <c r="G67" s="172" t="s">
        <v>161</v>
      </c>
      <c r="H67" s="148">
        <v>120186</v>
      </c>
      <c r="I67" s="176"/>
      <c r="J67" s="176"/>
      <c r="K67" s="176"/>
      <c r="L67" s="148">
        <v>120186</v>
      </c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</row>
    <row r="68" ht="18.85" customHeight="1" spans="1:23">
      <c r="A68" s="168" t="s">
        <v>58</v>
      </c>
      <c r="B68" s="169" t="s">
        <v>310</v>
      </c>
      <c r="C68" s="168" t="s">
        <v>287</v>
      </c>
      <c r="D68" s="168">
        <v>2130104</v>
      </c>
      <c r="E68" s="168" t="s">
        <v>82</v>
      </c>
      <c r="F68" s="168">
        <v>30229</v>
      </c>
      <c r="G68" s="172" t="s">
        <v>253</v>
      </c>
      <c r="H68" s="148">
        <v>14000</v>
      </c>
      <c r="I68" s="176"/>
      <c r="J68" s="176"/>
      <c r="K68" s="176"/>
      <c r="L68" s="148">
        <v>14000</v>
      </c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</row>
    <row r="69" ht="18.85" customHeight="1" spans="1:23">
      <c r="A69" s="168" t="s">
        <v>58</v>
      </c>
      <c r="B69" s="169" t="s">
        <v>311</v>
      </c>
      <c r="C69" s="168" t="s">
        <v>245</v>
      </c>
      <c r="D69" s="168">
        <v>2130104</v>
      </c>
      <c r="E69" s="168" t="s">
        <v>82</v>
      </c>
      <c r="F69" s="168">
        <v>30112</v>
      </c>
      <c r="G69" s="172" t="s">
        <v>246</v>
      </c>
      <c r="H69" s="148">
        <v>16069</v>
      </c>
      <c r="I69" s="176"/>
      <c r="J69" s="176"/>
      <c r="K69" s="176"/>
      <c r="L69" s="148">
        <v>16069</v>
      </c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</row>
    <row r="70" ht="18.85" customHeight="1" spans="1:23">
      <c r="A70" s="168" t="s">
        <v>58</v>
      </c>
      <c r="B70" s="169" t="s">
        <v>311</v>
      </c>
      <c r="C70" s="168" t="s">
        <v>290</v>
      </c>
      <c r="D70" s="168">
        <v>2101102</v>
      </c>
      <c r="E70" s="168" t="s">
        <v>116</v>
      </c>
      <c r="F70" s="168">
        <v>30110</v>
      </c>
      <c r="G70" s="172" t="s">
        <v>235</v>
      </c>
      <c r="H70" s="148">
        <v>190168</v>
      </c>
      <c r="I70" s="176"/>
      <c r="J70" s="176"/>
      <c r="K70" s="176"/>
      <c r="L70" s="148">
        <v>190168</v>
      </c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</row>
    <row r="71" ht="18.85" customHeight="1" spans="1:23">
      <c r="A71" s="168" t="s">
        <v>58</v>
      </c>
      <c r="B71" s="169" t="s">
        <v>311</v>
      </c>
      <c r="C71" s="168" t="s">
        <v>247</v>
      </c>
      <c r="D71" s="168">
        <v>2101199</v>
      </c>
      <c r="E71" s="168" t="s">
        <v>120</v>
      </c>
      <c r="F71" s="168">
        <v>30112</v>
      </c>
      <c r="G71" s="172" t="s">
        <v>246</v>
      </c>
      <c r="H71" s="148">
        <v>9879</v>
      </c>
      <c r="I71" s="176"/>
      <c r="J71" s="176"/>
      <c r="K71" s="176"/>
      <c r="L71" s="148">
        <v>9879</v>
      </c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</row>
    <row r="72" ht="18.85" customHeight="1" spans="1:23">
      <c r="A72" s="168" t="s">
        <v>58</v>
      </c>
      <c r="B72" s="169" t="s">
        <v>311</v>
      </c>
      <c r="C72" s="168" t="s">
        <v>289</v>
      </c>
      <c r="D72" s="168">
        <v>2080505</v>
      </c>
      <c r="E72" s="168" t="s">
        <v>105</v>
      </c>
      <c r="F72" s="168">
        <v>30108</v>
      </c>
      <c r="G72" s="172" t="s">
        <v>244</v>
      </c>
      <c r="H72" s="148">
        <v>459113</v>
      </c>
      <c r="I72" s="176"/>
      <c r="J72" s="176"/>
      <c r="K72" s="176"/>
      <c r="L72" s="148">
        <v>459113</v>
      </c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</row>
    <row r="73" ht="18.85" customHeight="1" spans="1:23">
      <c r="A73" s="168" t="s">
        <v>58</v>
      </c>
      <c r="B73" s="169" t="s">
        <v>311</v>
      </c>
      <c r="C73" s="168" t="s">
        <v>118</v>
      </c>
      <c r="D73" s="168">
        <v>2101103</v>
      </c>
      <c r="E73" s="168" t="s">
        <v>118</v>
      </c>
      <c r="F73" s="168">
        <v>30111</v>
      </c>
      <c r="G73" s="172" t="s">
        <v>242</v>
      </c>
      <c r="H73" s="148">
        <v>114417</v>
      </c>
      <c r="I73" s="176"/>
      <c r="J73" s="176"/>
      <c r="K73" s="176"/>
      <c r="L73" s="148">
        <v>114417</v>
      </c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</row>
    <row r="74" ht="18.85" customHeight="1" spans="1:23">
      <c r="A74" s="168" t="s">
        <v>58</v>
      </c>
      <c r="B74" s="169" t="s">
        <v>312</v>
      </c>
      <c r="C74" s="168" t="s">
        <v>238</v>
      </c>
      <c r="D74" s="168">
        <v>2130104</v>
      </c>
      <c r="E74" s="168" t="s">
        <v>82</v>
      </c>
      <c r="F74" s="168">
        <v>30228</v>
      </c>
      <c r="G74" s="172" t="s">
        <v>238</v>
      </c>
      <c r="H74" s="148">
        <v>32000</v>
      </c>
      <c r="I74" s="176"/>
      <c r="J74" s="176"/>
      <c r="K74" s="176"/>
      <c r="L74" s="148">
        <v>32000</v>
      </c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</row>
    <row r="75" ht="18.85" customHeight="1" spans="1:23">
      <c r="A75" s="168" t="s">
        <v>58</v>
      </c>
      <c r="B75" s="169" t="s">
        <v>313</v>
      </c>
      <c r="C75" s="168" t="s">
        <v>234</v>
      </c>
      <c r="D75" s="168">
        <v>2101102</v>
      </c>
      <c r="E75" s="168" t="s">
        <v>116</v>
      </c>
      <c r="F75" s="168">
        <v>30110</v>
      </c>
      <c r="G75" s="172" t="s">
        <v>235</v>
      </c>
      <c r="H75" s="148">
        <v>7060</v>
      </c>
      <c r="I75" s="176"/>
      <c r="J75" s="176"/>
      <c r="K75" s="176"/>
      <c r="L75" s="148">
        <v>7060</v>
      </c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</row>
    <row r="76" ht="18.85" customHeight="1" spans="1:23">
      <c r="A76" s="168" t="s">
        <v>58</v>
      </c>
      <c r="B76" s="169" t="s">
        <v>314</v>
      </c>
      <c r="C76" s="168" t="s">
        <v>161</v>
      </c>
      <c r="D76" s="168">
        <v>2210201</v>
      </c>
      <c r="E76" s="168" t="s">
        <v>161</v>
      </c>
      <c r="F76" s="168">
        <v>30113</v>
      </c>
      <c r="G76" s="172" t="s">
        <v>161</v>
      </c>
      <c r="H76" s="148">
        <v>450576</v>
      </c>
      <c r="I76" s="176"/>
      <c r="J76" s="176"/>
      <c r="K76" s="176"/>
      <c r="L76" s="148">
        <v>450576</v>
      </c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</row>
    <row r="77" ht="18.85" customHeight="1" spans="1:23">
      <c r="A77" s="168" t="s">
        <v>58</v>
      </c>
      <c r="B77" s="169" t="s">
        <v>315</v>
      </c>
      <c r="C77" s="168" t="s">
        <v>292</v>
      </c>
      <c r="D77" s="168">
        <v>2130104</v>
      </c>
      <c r="E77" s="168" t="s">
        <v>82</v>
      </c>
      <c r="F77" s="168">
        <v>30101</v>
      </c>
      <c r="G77" s="172" t="s">
        <v>280</v>
      </c>
      <c r="H77" s="148">
        <v>800508</v>
      </c>
      <c r="I77" s="176"/>
      <c r="J77" s="176"/>
      <c r="K77" s="176"/>
      <c r="L77" s="148">
        <v>800508</v>
      </c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</row>
    <row r="78" ht="18.85" customHeight="1" spans="1:23">
      <c r="A78" s="168" t="s">
        <v>58</v>
      </c>
      <c r="B78" s="169" t="s">
        <v>315</v>
      </c>
      <c r="C78" s="168" t="s">
        <v>293</v>
      </c>
      <c r="D78" s="168">
        <v>2130104</v>
      </c>
      <c r="E78" s="168" t="s">
        <v>82</v>
      </c>
      <c r="F78" s="168">
        <v>30102</v>
      </c>
      <c r="G78" s="172" t="s">
        <v>282</v>
      </c>
      <c r="H78" s="148">
        <v>127140</v>
      </c>
      <c r="I78" s="176"/>
      <c r="J78" s="176"/>
      <c r="K78" s="176"/>
      <c r="L78" s="148">
        <v>127140</v>
      </c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</row>
    <row r="79" ht="18.85" customHeight="1" spans="1:23">
      <c r="A79" s="168" t="s">
        <v>58</v>
      </c>
      <c r="B79" s="169" t="s">
        <v>315</v>
      </c>
      <c r="C79" s="168" t="s">
        <v>294</v>
      </c>
      <c r="D79" s="168">
        <v>2130104</v>
      </c>
      <c r="E79" s="168" t="s">
        <v>82</v>
      </c>
      <c r="F79" s="168">
        <v>30102</v>
      </c>
      <c r="G79" s="172" t="s">
        <v>282</v>
      </c>
      <c r="H79" s="148">
        <v>120000</v>
      </c>
      <c r="I79" s="176"/>
      <c r="J79" s="176"/>
      <c r="K79" s="176"/>
      <c r="L79" s="148">
        <v>120000</v>
      </c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</row>
    <row r="80" ht="18.85" customHeight="1" spans="1:23">
      <c r="A80" s="168" t="s">
        <v>58</v>
      </c>
      <c r="B80" s="169" t="s">
        <v>315</v>
      </c>
      <c r="C80" s="168" t="s">
        <v>295</v>
      </c>
      <c r="D80" s="168">
        <v>2130104</v>
      </c>
      <c r="E80" s="168" t="s">
        <v>82</v>
      </c>
      <c r="F80" s="168">
        <v>30107</v>
      </c>
      <c r="G80" s="172" t="s">
        <v>296</v>
      </c>
      <c r="H80" s="148">
        <v>600000</v>
      </c>
      <c r="I80" s="176"/>
      <c r="J80" s="176"/>
      <c r="K80" s="176"/>
      <c r="L80" s="148">
        <v>600000</v>
      </c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</row>
    <row r="81" ht="18.85" customHeight="1" spans="1:23">
      <c r="A81" s="168" t="s">
        <v>58</v>
      </c>
      <c r="B81" s="169" t="s">
        <v>315</v>
      </c>
      <c r="C81" s="168" t="s">
        <v>297</v>
      </c>
      <c r="D81" s="168">
        <v>2130104</v>
      </c>
      <c r="E81" s="168" t="s">
        <v>82</v>
      </c>
      <c r="F81" s="168">
        <v>30107</v>
      </c>
      <c r="G81" s="172" t="s">
        <v>296</v>
      </c>
      <c r="H81" s="148">
        <v>316800</v>
      </c>
      <c r="I81" s="176"/>
      <c r="J81" s="176"/>
      <c r="K81" s="176"/>
      <c r="L81" s="148">
        <v>316800</v>
      </c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</row>
    <row r="82" ht="18.85" customHeight="1" spans="1:23">
      <c r="A82" s="168" t="s">
        <v>58</v>
      </c>
      <c r="B82" s="169" t="s">
        <v>316</v>
      </c>
      <c r="C82" s="168" t="s">
        <v>300</v>
      </c>
      <c r="D82" s="168">
        <v>2130104</v>
      </c>
      <c r="E82" s="168" t="s">
        <v>82</v>
      </c>
      <c r="F82" s="168">
        <v>30107</v>
      </c>
      <c r="G82" s="172" t="s">
        <v>296</v>
      </c>
      <c r="H82" s="148">
        <v>120000</v>
      </c>
      <c r="I82" s="176"/>
      <c r="J82" s="176"/>
      <c r="K82" s="176"/>
      <c r="L82" s="148">
        <v>120000</v>
      </c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</row>
    <row r="83" ht="18.85" customHeight="1" spans="1:23">
      <c r="A83" s="168" t="s">
        <v>58</v>
      </c>
      <c r="B83" s="169" t="s">
        <v>316</v>
      </c>
      <c r="C83" s="168" t="s">
        <v>301</v>
      </c>
      <c r="D83" s="168">
        <v>2130104</v>
      </c>
      <c r="E83" s="168" t="s">
        <v>82</v>
      </c>
      <c r="F83" s="168">
        <v>30107</v>
      </c>
      <c r="G83" s="172" t="s">
        <v>296</v>
      </c>
      <c r="H83" s="148">
        <v>240000</v>
      </c>
      <c r="I83" s="176"/>
      <c r="J83" s="176"/>
      <c r="K83" s="176"/>
      <c r="L83" s="148">
        <v>240000</v>
      </c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</row>
    <row r="84" ht="18.85" customHeight="1" spans="1:23">
      <c r="A84" s="180" t="s">
        <v>165</v>
      </c>
      <c r="B84" s="181"/>
      <c r="C84" s="181"/>
      <c r="D84" s="181"/>
      <c r="E84" s="181"/>
      <c r="F84" s="181"/>
      <c r="G84" s="182"/>
      <c r="H84" s="183">
        <v>11618181.61</v>
      </c>
      <c r="I84" s="176"/>
      <c r="J84" s="176"/>
      <c r="K84" s="176"/>
      <c r="L84" s="183">
        <v>11618181.61</v>
      </c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</row>
  </sheetData>
  <mergeCells count="30">
    <mergeCell ref="A3:W3"/>
    <mergeCell ref="A4:G4"/>
    <mergeCell ref="H5:W5"/>
    <mergeCell ref="I6:M6"/>
    <mergeCell ref="N6:P6"/>
    <mergeCell ref="R6:W6"/>
    <mergeCell ref="A84:G84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2:W83"/>
  <sheetViews>
    <sheetView showZeros="0" workbookViewId="0">
      <pane ySplit="8" topLeftCell="A9" activePane="bottomLeft" state="frozen"/>
      <selection/>
      <selection pane="bottomLeft" activeCell="C12" sqref="C12"/>
    </sheetView>
  </sheetViews>
  <sheetFormatPr defaultColWidth="9.10833333333333" defaultRowHeight="14.25" customHeight="1"/>
  <cols>
    <col min="1" max="1" width="14.55" style="2" customWidth="1"/>
    <col min="2" max="2" width="21" style="124" customWidth="1"/>
    <col min="3" max="3" width="31.3333333333333" style="2" customWidth="1"/>
    <col min="4" max="4" width="29.375" style="2" customWidth="1"/>
    <col min="5" max="5" width="40.25" style="2" customWidth="1"/>
    <col min="6" max="6" width="19.7833333333333" style="2" customWidth="1"/>
    <col min="7" max="7" width="14.8916666666667" style="2" customWidth="1"/>
    <col min="8" max="8" width="19.7833333333333" style="2" customWidth="1"/>
    <col min="9" max="16" width="14.2166666666667" style="2" customWidth="1"/>
    <col min="17" max="17" width="13.55" style="2" customWidth="1"/>
    <col min="18" max="23" width="15.2166666666667" style="2" customWidth="1"/>
    <col min="24" max="16384" width="9.10833333333333" style="2"/>
  </cols>
  <sheetData>
    <row r="2" ht="13.6" customHeight="1" spans="5:23">
      <c r="E2" s="134"/>
      <c r="F2" s="134"/>
      <c r="G2" s="134"/>
      <c r="H2" s="134"/>
      <c r="U2" s="146"/>
      <c r="W2" s="146" t="s">
        <v>317</v>
      </c>
    </row>
    <row r="3" ht="27.85" customHeight="1" spans="1:23">
      <c r="A3" s="33" t="s">
        <v>318</v>
      </c>
      <c r="B3" s="12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ht="13.6" customHeight="1" spans="1:23">
      <c r="A4" s="5" t="str">
        <f>'部门财务收支预算总表01-1'!A4</f>
        <v>单位名称：新平彝族傣族自治县建兴乡人民政府</v>
      </c>
      <c r="B4" s="126" t="str">
        <f t="shared" ref="B4" si="0">"单位名称："&amp;"绩效评价中心"</f>
        <v>单位名称：绩效评价中心</v>
      </c>
      <c r="C4" s="127"/>
      <c r="D4" s="127"/>
      <c r="E4" s="127"/>
      <c r="F4" s="127"/>
      <c r="G4" s="127"/>
      <c r="H4" s="127"/>
      <c r="I4" s="127"/>
      <c r="J4" s="136"/>
      <c r="K4" s="136"/>
      <c r="L4" s="136"/>
      <c r="M4" s="136"/>
      <c r="N4" s="136"/>
      <c r="O4" s="136"/>
      <c r="P4" s="136"/>
      <c r="Q4" s="136"/>
      <c r="U4" s="146"/>
      <c r="W4" s="146" t="s">
        <v>209</v>
      </c>
    </row>
    <row r="5" ht="21.8" customHeight="1" spans="1:23">
      <c r="A5" s="7" t="s">
        <v>319</v>
      </c>
      <c r="B5" s="7" t="s">
        <v>219</v>
      </c>
      <c r="C5" s="7" t="s">
        <v>220</v>
      </c>
      <c r="D5" s="7" t="s">
        <v>320</v>
      </c>
      <c r="E5" s="7" t="s">
        <v>221</v>
      </c>
      <c r="F5" s="7" t="s">
        <v>222</v>
      </c>
      <c r="G5" s="7" t="s">
        <v>223</v>
      </c>
      <c r="H5" s="7" t="s">
        <v>224</v>
      </c>
      <c r="I5" s="7" t="s">
        <v>35</v>
      </c>
      <c r="J5" s="7" t="s">
        <v>321</v>
      </c>
      <c r="K5" s="7"/>
      <c r="L5" s="7"/>
      <c r="M5" s="7"/>
      <c r="N5" s="7" t="s">
        <v>226</v>
      </c>
      <c r="O5" s="7"/>
      <c r="P5" s="7"/>
      <c r="Q5" s="7" t="s">
        <v>41</v>
      </c>
      <c r="R5" s="7" t="s">
        <v>64</v>
      </c>
      <c r="S5" s="7"/>
      <c r="T5" s="7"/>
      <c r="U5" s="7"/>
      <c r="V5" s="7"/>
      <c r="W5" s="7"/>
    </row>
    <row r="6" ht="21.8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38</v>
      </c>
      <c r="K6" s="9"/>
      <c r="L6" s="9" t="s">
        <v>39</v>
      </c>
      <c r="M6" s="9" t="s">
        <v>40</v>
      </c>
      <c r="N6" s="9" t="s">
        <v>38</v>
      </c>
      <c r="O6" s="9" t="s">
        <v>39</v>
      </c>
      <c r="P6" s="9" t="s">
        <v>40</v>
      </c>
      <c r="Q6" s="9"/>
      <c r="R6" s="9" t="s">
        <v>37</v>
      </c>
      <c r="S6" s="9" t="s">
        <v>48</v>
      </c>
      <c r="T6" s="9" t="s">
        <v>232</v>
      </c>
      <c r="U6" s="9" t="s">
        <v>44</v>
      </c>
      <c r="V6" s="9" t="s">
        <v>45</v>
      </c>
      <c r="W6" s="9" t="s">
        <v>46</v>
      </c>
    </row>
    <row r="7" ht="40.6" customHeight="1" spans="1:23">
      <c r="A7" s="11"/>
      <c r="B7" s="11"/>
      <c r="C7" s="11"/>
      <c r="D7" s="11"/>
      <c r="E7" s="11"/>
      <c r="F7" s="11"/>
      <c r="G7" s="11"/>
      <c r="H7" s="11"/>
      <c r="I7" s="11"/>
      <c r="J7" s="11" t="s">
        <v>37</v>
      </c>
      <c r="K7" s="11" t="s">
        <v>322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.05" customHeight="1" spans="1:23">
      <c r="A8" s="13">
        <v>1</v>
      </c>
      <c r="B8" s="128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32.9" customHeight="1" spans="1:23">
      <c r="A9" s="129" t="s">
        <v>323</v>
      </c>
      <c r="B9" s="104" t="s">
        <v>324</v>
      </c>
      <c r="C9" s="129" t="s">
        <v>325</v>
      </c>
      <c r="D9" s="129" t="s">
        <v>52</v>
      </c>
      <c r="E9" s="129">
        <v>2013299</v>
      </c>
      <c r="F9" s="135" t="s">
        <v>86</v>
      </c>
      <c r="G9" s="129">
        <v>30201</v>
      </c>
      <c r="H9" s="135" t="s">
        <v>263</v>
      </c>
      <c r="I9" s="137">
        <v>500</v>
      </c>
      <c r="J9" s="137">
        <v>500</v>
      </c>
      <c r="K9" s="137">
        <v>500</v>
      </c>
      <c r="L9" s="138"/>
      <c r="M9" s="138"/>
      <c r="N9" s="138"/>
      <c r="O9" s="138"/>
      <c r="P9" s="138"/>
      <c r="Q9" s="138"/>
      <c r="R9" s="137"/>
      <c r="S9" s="138"/>
      <c r="T9" s="138"/>
      <c r="U9" s="147"/>
      <c r="V9" s="138"/>
      <c r="W9" s="137"/>
    </row>
    <row r="10" ht="32.9" customHeight="1" spans="1:23">
      <c r="A10" s="129" t="s">
        <v>323</v>
      </c>
      <c r="B10" s="104" t="s">
        <v>324</v>
      </c>
      <c r="C10" s="129" t="s">
        <v>325</v>
      </c>
      <c r="D10" s="129" t="s">
        <v>52</v>
      </c>
      <c r="E10" s="129">
        <v>2013299</v>
      </c>
      <c r="F10" s="135" t="s">
        <v>86</v>
      </c>
      <c r="G10" s="129">
        <v>30216</v>
      </c>
      <c r="H10" s="135" t="s">
        <v>326</v>
      </c>
      <c r="I10" s="137">
        <v>1500</v>
      </c>
      <c r="J10" s="137">
        <v>1500</v>
      </c>
      <c r="K10" s="137">
        <v>1500</v>
      </c>
      <c r="L10" s="138"/>
      <c r="M10" s="138"/>
      <c r="N10" s="138"/>
      <c r="O10" s="138"/>
      <c r="P10" s="138"/>
      <c r="Q10" s="138"/>
      <c r="R10" s="137"/>
      <c r="S10" s="138"/>
      <c r="T10" s="138"/>
      <c r="U10" s="147"/>
      <c r="V10" s="138"/>
      <c r="W10" s="137"/>
    </row>
    <row r="11" ht="32.9" customHeight="1" spans="1:23">
      <c r="A11" s="129" t="s">
        <v>327</v>
      </c>
      <c r="B11" s="104" t="s">
        <v>328</v>
      </c>
      <c r="C11" s="129" t="s">
        <v>329</v>
      </c>
      <c r="D11" s="129" t="s">
        <v>52</v>
      </c>
      <c r="E11" s="129">
        <v>2130705</v>
      </c>
      <c r="F11" s="135" t="s">
        <v>148</v>
      </c>
      <c r="G11" s="129">
        <v>30305</v>
      </c>
      <c r="H11" s="135" t="s">
        <v>330</v>
      </c>
      <c r="I11" s="137">
        <v>45000</v>
      </c>
      <c r="J11" s="137">
        <v>45000</v>
      </c>
      <c r="K11" s="137">
        <v>45000</v>
      </c>
      <c r="L11" s="138"/>
      <c r="M11" s="138"/>
      <c r="N11" s="138"/>
      <c r="O11" s="138"/>
      <c r="P11" s="138"/>
      <c r="Q11" s="138"/>
      <c r="R11" s="137"/>
      <c r="S11" s="138"/>
      <c r="T11" s="138"/>
      <c r="U11" s="147"/>
      <c r="V11" s="138"/>
      <c r="W11" s="137"/>
    </row>
    <row r="12" ht="32.9" customHeight="1" spans="1:23">
      <c r="A12" s="129" t="s">
        <v>327</v>
      </c>
      <c r="B12" s="104" t="s">
        <v>328</v>
      </c>
      <c r="C12" s="129" t="s">
        <v>331</v>
      </c>
      <c r="D12" s="129" t="s">
        <v>52</v>
      </c>
      <c r="E12" s="129">
        <v>2130705</v>
      </c>
      <c r="F12" s="135" t="s">
        <v>148</v>
      </c>
      <c r="G12" s="129">
        <v>30305</v>
      </c>
      <c r="H12" s="135" t="s">
        <v>330</v>
      </c>
      <c r="I12" s="137">
        <v>28800</v>
      </c>
      <c r="J12" s="137">
        <v>28800</v>
      </c>
      <c r="K12" s="137">
        <v>28800</v>
      </c>
      <c r="L12" s="138"/>
      <c r="M12" s="138"/>
      <c r="N12" s="138"/>
      <c r="O12" s="138"/>
      <c r="P12" s="138"/>
      <c r="Q12" s="138"/>
      <c r="R12" s="137"/>
      <c r="S12" s="138"/>
      <c r="T12" s="138"/>
      <c r="U12" s="147"/>
      <c r="V12" s="138"/>
      <c r="W12" s="137"/>
    </row>
    <row r="13" ht="32.9" customHeight="1" spans="1:23">
      <c r="A13" s="129" t="s">
        <v>327</v>
      </c>
      <c r="B13" s="104" t="s">
        <v>328</v>
      </c>
      <c r="C13" s="129" t="s">
        <v>332</v>
      </c>
      <c r="D13" s="129" t="s">
        <v>52</v>
      </c>
      <c r="E13" s="129">
        <v>2130705</v>
      </c>
      <c r="F13" s="135" t="s">
        <v>148</v>
      </c>
      <c r="G13" s="129">
        <v>30305</v>
      </c>
      <c r="H13" s="135" t="s">
        <v>330</v>
      </c>
      <c r="I13" s="137">
        <v>25200</v>
      </c>
      <c r="J13" s="137">
        <v>25200</v>
      </c>
      <c r="K13" s="137">
        <v>25200</v>
      </c>
      <c r="L13" s="138"/>
      <c r="M13" s="138"/>
      <c r="N13" s="138"/>
      <c r="O13" s="138"/>
      <c r="P13" s="138"/>
      <c r="Q13" s="138"/>
      <c r="R13" s="137"/>
      <c r="S13" s="138"/>
      <c r="T13" s="138"/>
      <c r="U13" s="147"/>
      <c r="V13" s="138"/>
      <c r="W13" s="137"/>
    </row>
    <row r="14" ht="32.9" customHeight="1" spans="1:23">
      <c r="A14" s="129" t="s">
        <v>327</v>
      </c>
      <c r="B14" s="104" t="s">
        <v>328</v>
      </c>
      <c r="C14" s="129" t="s">
        <v>333</v>
      </c>
      <c r="D14" s="129" t="s">
        <v>52</v>
      </c>
      <c r="E14" s="129">
        <v>2130705</v>
      </c>
      <c r="F14" s="135" t="s">
        <v>148</v>
      </c>
      <c r="G14" s="129">
        <v>30305</v>
      </c>
      <c r="H14" s="135" t="s">
        <v>330</v>
      </c>
      <c r="I14" s="137">
        <v>229200</v>
      </c>
      <c r="J14" s="137">
        <v>229200</v>
      </c>
      <c r="K14" s="137">
        <v>229200</v>
      </c>
      <c r="L14" s="138"/>
      <c r="M14" s="138"/>
      <c r="N14" s="138"/>
      <c r="O14" s="138"/>
      <c r="P14" s="138"/>
      <c r="Q14" s="138"/>
      <c r="R14" s="137"/>
      <c r="S14" s="138"/>
      <c r="T14" s="138"/>
      <c r="U14" s="147"/>
      <c r="V14" s="138"/>
      <c r="W14" s="137"/>
    </row>
    <row r="15" ht="32.9" customHeight="1" spans="1:23">
      <c r="A15" s="129" t="s">
        <v>327</v>
      </c>
      <c r="B15" s="104" t="s">
        <v>328</v>
      </c>
      <c r="C15" s="129" t="s">
        <v>334</v>
      </c>
      <c r="D15" s="129" t="s">
        <v>52</v>
      </c>
      <c r="E15" s="129">
        <v>2130705</v>
      </c>
      <c r="F15" s="135" t="s">
        <v>148</v>
      </c>
      <c r="G15" s="129">
        <v>30305</v>
      </c>
      <c r="H15" s="135" t="s">
        <v>330</v>
      </c>
      <c r="I15" s="137">
        <v>55300</v>
      </c>
      <c r="J15" s="137">
        <v>55300</v>
      </c>
      <c r="K15" s="137">
        <v>55300</v>
      </c>
      <c r="L15" s="138"/>
      <c r="M15" s="138"/>
      <c r="N15" s="138"/>
      <c r="O15" s="138"/>
      <c r="P15" s="138"/>
      <c r="Q15" s="138"/>
      <c r="R15" s="137"/>
      <c r="S15" s="138"/>
      <c r="T15" s="138"/>
      <c r="U15" s="147"/>
      <c r="V15" s="138"/>
      <c r="W15" s="137"/>
    </row>
    <row r="16" ht="32.9" customHeight="1" spans="1:23">
      <c r="A16" s="129" t="s">
        <v>327</v>
      </c>
      <c r="B16" s="104" t="s">
        <v>328</v>
      </c>
      <c r="C16" s="129" t="s">
        <v>335</v>
      </c>
      <c r="D16" s="129" t="s">
        <v>52</v>
      </c>
      <c r="E16" s="129">
        <v>2130705</v>
      </c>
      <c r="F16" s="135" t="s">
        <v>148</v>
      </c>
      <c r="G16" s="129">
        <v>30305</v>
      </c>
      <c r="H16" s="135" t="s">
        <v>330</v>
      </c>
      <c r="I16" s="137">
        <v>379200</v>
      </c>
      <c r="J16" s="137">
        <v>379200</v>
      </c>
      <c r="K16" s="137">
        <v>379200</v>
      </c>
      <c r="L16" s="138"/>
      <c r="M16" s="138"/>
      <c r="N16" s="138"/>
      <c r="O16" s="138"/>
      <c r="P16" s="138"/>
      <c r="Q16" s="138"/>
      <c r="R16" s="137"/>
      <c r="S16" s="138"/>
      <c r="T16" s="138"/>
      <c r="U16" s="147"/>
      <c r="V16" s="138"/>
      <c r="W16" s="137"/>
    </row>
    <row r="17" ht="32.9" customHeight="1" spans="1:23">
      <c r="A17" s="129" t="s">
        <v>327</v>
      </c>
      <c r="B17" s="104" t="s">
        <v>328</v>
      </c>
      <c r="C17" s="129" t="s">
        <v>336</v>
      </c>
      <c r="D17" s="129" t="s">
        <v>52</v>
      </c>
      <c r="E17" s="129">
        <v>2130705</v>
      </c>
      <c r="F17" s="135" t="s">
        <v>148</v>
      </c>
      <c r="G17" s="129">
        <v>30305</v>
      </c>
      <c r="H17" s="135" t="s">
        <v>330</v>
      </c>
      <c r="I17" s="137">
        <v>892800</v>
      </c>
      <c r="J17" s="137">
        <v>892800</v>
      </c>
      <c r="K17" s="137">
        <v>892800</v>
      </c>
      <c r="L17" s="138"/>
      <c r="M17" s="138"/>
      <c r="N17" s="138"/>
      <c r="O17" s="138"/>
      <c r="P17" s="138"/>
      <c r="Q17" s="138"/>
      <c r="R17" s="137"/>
      <c r="S17" s="138"/>
      <c r="T17" s="138"/>
      <c r="U17" s="147"/>
      <c r="V17" s="138"/>
      <c r="W17" s="137"/>
    </row>
    <row r="18" ht="32.9" customHeight="1" spans="1:23">
      <c r="A18" s="129" t="s">
        <v>337</v>
      </c>
      <c r="B18" s="104" t="s">
        <v>338</v>
      </c>
      <c r="C18" s="129" t="s">
        <v>339</v>
      </c>
      <c r="D18" s="129" t="s">
        <v>52</v>
      </c>
      <c r="E18" s="129">
        <v>2010108</v>
      </c>
      <c r="F18" s="135" t="s">
        <v>77</v>
      </c>
      <c r="G18" s="129">
        <v>30305</v>
      </c>
      <c r="H18" s="135" t="s">
        <v>330</v>
      </c>
      <c r="I18" s="137">
        <v>72000</v>
      </c>
      <c r="J18" s="137">
        <v>72000</v>
      </c>
      <c r="K18" s="137">
        <v>72000</v>
      </c>
      <c r="L18" s="138"/>
      <c r="M18" s="138"/>
      <c r="N18" s="138"/>
      <c r="O18" s="138"/>
      <c r="P18" s="138"/>
      <c r="Q18" s="138"/>
      <c r="R18" s="137"/>
      <c r="S18" s="138"/>
      <c r="T18" s="138"/>
      <c r="U18" s="147"/>
      <c r="V18" s="138"/>
      <c r="W18" s="137"/>
    </row>
    <row r="19" ht="32.9" customHeight="1" spans="1:23">
      <c r="A19" s="129" t="s">
        <v>327</v>
      </c>
      <c r="B19" s="104" t="s">
        <v>340</v>
      </c>
      <c r="C19" s="129" t="s">
        <v>341</v>
      </c>
      <c r="D19" s="129" t="s">
        <v>52</v>
      </c>
      <c r="E19" s="129">
        <v>2010108</v>
      </c>
      <c r="F19" s="135" t="s">
        <v>77</v>
      </c>
      <c r="G19" s="129">
        <v>30201</v>
      </c>
      <c r="H19" s="135" t="s">
        <v>263</v>
      </c>
      <c r="I19" s="137">
        <v>7200</v>
      </c>
      <c r="J19" s="137">
        <v>7200</v>
      </c>
      <c r="K19" s="137">
        <v>7200</v>
      </c>
      <c r="L19" s="138"/>
      <c r="M19" s="138"/>
      <c r="N19" s="138"/>
      <c r="O19" s="138"/>
      <c r="P19" s="138"/>
      <c r="Q19" s="138"/>
      <c r="R19" s="137"/>
      <c r="S19" s="138"/>
      <c r="T19" s="138"/>
      <c r="U19" s="147"/>
      <c r="V19" s="138"/>
      <c r="W19" s="137"/>
    </row>
    <row r="20" ht="32.9" customHeight="1" spans="1:23">
      <c r="A20" s="129" t="s">
        <v>327</v>
      </c>
      <c r="B20" s="104" t="s">
        <v>340</v>
      </c>
      <c r="C20" s="129" t="s">
        <v>341</v>
      </c>
      <c r="D20" s="129" t="s">
        <v>52</v>
      </c>
      <c r="E20" s="129">
        <v>2010108</v>
      </c>
      <c r="F20" s="135" t="s">
        <v>77</v>
      </c>
      <c r="G20" s="129">
        <v>30215</v>
      </c>
      <c r="H20" s="135" t="s">
        <v>342</v>
      </c>
      <c r="I20" s="137">
        <v>26400</v>
      </c>
      <c r="J20" s="137">
        <v>26400</v>
      </c>
      <c r="K20" s="137">
        <v>26400</v>
      </c>
      <c r="L20" s="138"/>
      <c r="M20" s="138"/>
      <c r="N20" s="138"/>
      <c r="O20" s="138"/>
      <c r="P20" s="138"/>
      <c r="Q20" s="138"/>
      <c r="R20" s="137"/>
      <c r="S20" s="138"/>
      <c r="T20" s="138"/>
      <c r="U20" s="147"/>
      <c r="V20" s="138"/>
      <c r="W20" s="137"/>
    </row>
    <row r="21" ht="32.9" customHeight="1" spans="1:23">
      <c r="A21" s="129" t="s">
        <v>327</v>
      </c>
      <c r="B21" s="104" t="s">
        <v>340</v>
      </c>
      <c r="C21" s="129" t="s">
        <v>341</v>
      </c>
      <c r="D21" s="129" t="s">
        <v>52</v>
      </c>
      <c r="E21" s="129">
        <v>2010108</v>
      </c>
      <c r="F21" s="135" t="s">
        <v>77</v>
      </c>
      <c r="G21" s="129">
        <v>30211</v>
      </c>
      <c r="H21" s="135" t="s">
        <v>260</v>
      </c>
      <c r="I21" s="137">
        <v>12000</v>
      </c>
      <c r="J21" s="137">
        <v>12000</v>
      </c>
      <c r="K21" s="137">
        <v>12000</v>
      </c>
      <c r="L21" s="138"/>
      <c r="M21" s="138"/>
      <c r="N21" s="138"/>
      <c r="O21" s="138"/>
      <c r="P21" s="138"/>
      <c r="Q21" s="138"/>
      <c r="R21" s="137"/>
      <c r="S21" s="138"/>
      <c r="T21" s="138"/>
      <c r="U21" s="147"/>
      <c r="V21" s="138"/>
      <c r="W21" s="137"/>
    </row>
    <row r="22" ht="32.9" customHeight="1" spans="1:23">
      <c r="A22" s="129" t="s">
        <v>327</v>
      </c>
      <c r="B22" s="104" t="s">
        <v>340</v>
      </c>
      <c r="C22" s="129" t="s">
        <v>341</v>
      </c>
      <c r="D22" s="129" t="s">
        <v>52</v>
      </c>
      <c r="E22" s="129">
        <v>2010108</v>
      </c>
      <c r="F22" s="135" t="s">
        <v>77</v>
      </c>
      <c r="G22" s="129">
        <v>30216</v>
      </c>
      <c r="H22" s="135" t="s">
        <v>326</v>
      </c>
      <c r="I22" s="137">
        <v>14400</v>
      </c>
      <c r="J22" s="137">
        <v>14400</v>
      </c>
      <c r="K22" s="137">
        <v>14400</v>
      </c>
      <c r="L22" s="138"/>
      <c r="M22" s="138"/>
      <c r="N22" s="138"/>
      <c r="O22" s="138"/>
      <c r="P22" s="138"/>
      <c r="Q22" s="138"/>
      <c r="R22" s="137"/>
      <c r="S22" s="138"/>
      <c r="T22" s="138"/>
      <c r="U22" s="147"/>
      <c r="V22" s="138"/>
      <c r="W22" s="137"/>
    </row>
    <row r="23" ht="32.9" customHeight="1" spans="1:23">
      <c r="A23" s="129" t="s">
        <v>327</v>
      </c>
      <c r="B23" s="104" t="s">
        <v>343</v>
      </c>
      <c r="C23" s="129" t="s">
        <v>344</v>
      </c>
      <c r="D23" s="129" t="s">
        <v>52</v>
      </c>
      <c r="E23" s="129">
        <v>2130705</v>
      </c>
      <c r="F23" s="135" t="s">
        <v>148</v>
      </c>
      <c r="G23" s="129">
        <v>30305</v>
      </c>
      <c r="H23" s="135" t="s">
        <v>330</v>
      </c>
      <c r="I23" s="137">
        <v>63200</v>
      </c>
      <c r="J23" s="137">
        <v>63200</v>
      </c>
      <c r="K23" s="137">
        <v>63200</v>
      </c>
      <c r="L23" s="138"/>
      <c r="M23" s="138"/>
      <c r="N23" s="138"/>
      <c r="O23" s="138"/>
      <c r="P23" s="138"/>
      <c r="Q23" s="138"/>
      <c r="R23" s="137"/>
      <c r="S23" s="138"/>
      <c r="T23" s="138"/>
      <c r="U23" s="147"/>
      <c r="V23" s="138"/>
      <c r="W23" s="137"/>
    </row>
    <row r="24" ht="32.9" customHeight="1" spans="1:23">
      <c r="A24" s="129" t="s">
        <v>327</v>
      </c>
      <c r="B24" s="104" t="s">
        <v>343</v>
      </c>
      <c r="C24" s="129" t="s">
        <v>345</v>
      </c>
      <c r="D24" s="129" t="s">
        <v>52</v>
      </c>
      <c r="E24" s="129">
        <v>2130705</v>
      </c>
      <c r="F24" s="135" t="s">
        <v>148</v>
      </c>
      <c r="G24" s="129">
        <v>30305</v>
      </c>
      <c r="H24" s="135" t="s">
        <v>330</v>
      </c>
      <c r="I24" s="137">
        <v>150600</v>
      </c>
      <c r="J24" s="137">
        <v>150600</v>
      </c>
      <c r="K24" s="137">
        <v>150600</v>
      </c>
      <c r="L24" s="138"/>
      <c r="M24" s="138"/>
      <c r="N24" s="138"/>
      <c r="O24" s="138"/>
      <c r="P24" s="138"/>
      <c r="Q24" s="138"/>
      <c r="R24" s="137"/>
      <c r="S24" s="138"/>
      <c r="T24" s="138"/>
      <c r="U24" s="147"/>
      <c r="V24" s="138"/>
      <c r="W24" s="137"/>
    </row>
    <row r="25" ht="32.9" customHeight="1" spans="1:23">
      <c r="A25" s="129" t="s">
        <v>327</v>
      </c>
      <c r="B25" s="104" t="s">
        <v>343</v>
      </c>
      <c r="C25" s="129" t="s">
        <v>346</v>
      </c>
      <c r="D25" s="129" t="s">
        <v>52</v>
      </c>
      <c r="E25" s="129">
        <v>2130705</v>
      </c>
      <c r="F25" s="135" t="s">
        <v>148</v>
      </c>
      <c r="G25" s="129">
        <v>30305</v>
      </c>
      <c r="H25" s="135" t="s">
        <v>330</v>
      </c>
      <c r="I25" s="137">
        <v>474000</v>
      </c>
      <c r="J25" s="137">
        <v>474000</v>
      </c>
      <c r="K25" s="137">
        <v>474000</v>
      </c>
      <c r="L25" s="138"/>
      <c r="M25" s="138"/>
      <c r="N25" s="138"/>
      <c r="O25" s="138"/>
      <c r="P25" s="138"/>
      <c r="Q25" s="138"/>
      <c r="R25" s="137"/>
      <c r="S25" s="138"/>
      <c r="T25" s="138"/>
      <c r="U25" s="147"/>
      <c r="V25" s="138"/>
      <c r="W25" s="137"/>
    </row>
    <row r="26" ht="32.9" customHeight="1" spans="1:23">
      <c r="A26" s="129" t="s">
        <v>327</v>
      </c>
      <c r="B26" s="104" t="s">
        <v>343</v>
      </c>
      <c r="C26" s="129" t="s">
        <v>347</v>
      </c>
      <c r="D26" s="129" t="s">
        <v>52</v>
      </c>
      <c r="E26" s="129">
        <v>2130705</v>
      </c>
      <c r="F26" s="135" t="s">
        <v>148</v>
      </c>
      <c r="G26" s="129">
        <v>30305</v>
      </c>
      <c r="H26" s="135" t="s">
        <v>330</v>
      </c>
      <c r="I26" s="137">
        <v>379200</v>
      </c>
      <c r="J26" s="137">
        <v>379200</v>
      </c>
      <c r="K26" s="137">
        <v>379200</v>
      </c>
      <c r="L26" s="138"/>
      <c r="M26" s="138"/>
      <c r="N26" s="138"/>
      <c r="O26" s="138"/>
      <c r="P26" s="138"/>
      <c r="Q26" s="138"/>
      <c r="R26" s="137"/>
      <c r="S26" s="138"/>
      <c r="T26" s="138"/>
      <c r="U26" s="147"/>
      <c r="V26" s="138"/>
      <c r="W26" s="137"/>
    </row>
    <row r="27" ht="32.9" customHeight="1" spans="1:23">
      <c r="A27" s="129" t="s">
        <v>327</v>
      </c>
      <c r="B27" s="104" t="s">
        <v>343</v>
      </c>
      <c r="C27" s="129" t="s">
        <v>348</v>
      </c>
      <c r="D27" s="129" t="s">
        <v>52</v>
      </c>
      <c r="E27" s="129">
        <v>2130705</v>
      </c>
      <c r="F27" s="135" t="s">
        <v>148</v>
      </c>
      <c r="G27" s="129">
        <v>30305</v>
      </c>
      <c r="H27" s="135" t="s">
        <v>330</v>
      </c>
      <c r="I27" s="137">
        <v>384000</v>
      </c>
      <c r="J27" s="137">
        <v>384000</v>
      </c>
      <c r="K27" s="137">
        <v>384000</v>
      </c>
      <c r="L27" s="138"/>
      <c r="M27" s="138"/>
      <c r="N27" s="138"/>
      <c r="O27" s="138"/>
      <c r="P27" s="138"/>
      <c r="Q27" s="138"/>
      <c r="R27" s="137"/>
      <c r="S27" s="138"/>
      <c r="T27" s="138"/>
      <c r="U27" s="147"/>
      <c r="V27" s="138"/>
      <c r="W27" s="137"/>
    </row>
    <row r="28" ht="32.9" customHeight="1" spans="1:23">
      <c r="A28" s="129" t="s">
        <v>327</v>
      </c>
      <c r="B28" s="104" t="s">
        <v>343</v>
      </c>
      <c r="C28" s="129" t="s">
        <v>349</v>
      </c>
      <c r="D28" s="129" t="s">
        <v>52</v>
      </c>
      <c r="E28" s="129">
        <v>2130705</v>
      </c>
      <c r="F28" s="135" t="s">
        <v>148</v>
      </c>
      <c r="G28" s="129">
        <v>30305</v>
      </c>
      <c r="H28" s="135" t="s">
        <v>330</v>
      </c>
      <c r="I28" s="137">
        <v>903600</v>
      </c>
      <c r="J28" s="137">
        <v>903600</v>
      </c>
      <c r="K28" s="137">
        <v>903600</v>
      </c>
      <c r="L28" s="138"/>
      <c r="M28" s="138"/>
      <c r="N28" s="138"/>
      <c r="O28" s="138"/>
      <c r="P28" s="138"/>
      <c r="Q28" s="138"/>
      <c r="R28" s="137"/>
      <c r="S28" s="138"/>
      <c r="T28" s="138"/>
      <c r="U28" s="147"/>
      <c r="V28" s="138"/>
      <c r="W28" s="137"/>
    </row>
    <row r="29" ht="32.9" customHeight="1" spans="1:23">
      <c r="A29" s="129" t="s">
        <v>337</v>
      </c>
      <c r="B29" s="104" t="s">
        <v>350</v>
      </c>
      <c r="C29" s="129" t="s">
        <v>351</v>
      </c>
      <c r="D29" s="129" t="s">
        <v>52</v>
      </c>
      <c r="E29" s="129">
        <v>2130199</v>
      </c>
      <c r="F29" s="135" t="s">
        <v>134</v>
      </c>
      <c r="G29" s="129">
        <v>30227</v>
      </c>
      <c r="H29" s="135" t="s">
        <v>352</v>
      </c>
      <c r="I29" s="137">
        <f>R29</f>
        <v>50000</v>
      </c>
      <c r="J29" s="137"/>
      <c r="K29" s="137"/>
      <c r="L29" s="138"/>
      <c r="M29" s="138"/>
      <c r="N29" s="138"/>
      <c r="O29" s="138"/>
      <c r="P29" s="138"/>
      <c r="Q29" s="138"/>
      <c r="R29" s="137">
        <v>50000</v>
      </c>
      <c r="S29" s="138"/>
      <c r="T29" s="138"/>
      <c r="U29" s="147"/>
      <c r="V29" s="138"/>
      <c r="W29" s="137">
        <v>50000</v>
      </c>
    </row>
    <row r="30" ht="32.9" customHeight="1" spans="1:23">
      <c r="A30" s="129" t="s">
        <v>327</v>
      </c>
      <c r="B30" s="104" t="s">
        <v>353</v>
      </c>
      <c r="C30" s="129" t="s">
        <v>354</v>
      </c>
      <c r="D30" s="129" t="s">
        <v>52</v>
      </c>
      <c r="E30" s="129">
        <v>2080801</v>
      </c>
      <c r="F30" s="135" t="s">
        <v>108</v>
      </c>
      <c r="G30" s="129">
        <v>30305</v>
      </c>
      <c r="H30" s="135" t="s">
        <v>330</v>
      </c>
      <c r="I30" s="137">
        <f>J30</f>
        <v>85552</v>
      </c>
      <c r="J30" s="137">
        <f>K30</f>
        <v>85552</v>
      </c>
      <c r="K30" s="137">
        <v>85552</v>
      </c>
      <c r="L30" s="138"/>
      <c r="M30" s="138"/>
      <c r="N30" s="138"/>
      <c r="O30" s="138"/>
      <c r="P30" s="138"/>
      <c r="Q30" s="138"/>
      <c r="R30" s="137"/>
      <c r="S30" s="138"/>
      <c r="T30" s="138"/>
      <c r="U30" s="147"/>
      <c r="V30" s="138"/>
      <c r="W30" s="137"/>
    </row>
    <row r="31" ht="32.9" customHeight="1" spans="1:23">
      <c r="A31" s="129" t="s">
        <v>327</v>
      </c>
      <c r="B31" s="104" t="s">
        <v>353</v>
      </c>
      <c r="C31" s="129" t="s">
        <v>355</v>
      </c>
      <c r="D31" s="129" t="s">
        <v>52</v>
      </c>
      <c r="E31" s="129">
        <v>2080801</v>
      </c>
      <c r="F31" s="135" t="s">
        <v>108</v>
      </c>
      <c r="G31" s="129">
        <v>30304</v>
      </c>
      <c r="H31" s="135" t="s">
        <v>356</v>
      </c>
      <c r="I31" s="137">
        <v>59633</v>
      </c>
      <c r="J31" s="137">
        <v>59633</v>
      </c>
      <c r="K31" s="137">
        <v>59633</v>
      </c>
      <c r="L31" s="138"/>
      <c r="M31" s="138"/>
      <c r="N31" s="138"/>
      <c r="O31" s="138"/>
      <c r="P31" s="138"/>
      <c r="Q31" s="138"/>
      <c r="R31" s="137"/>
      <c r="S31" s="138"/>
      <c r="T31" s="138"/>
      <c r="U31" s="147"/>
      <c r="V31" s="138"/>
      <c r="W31" s="137"/>
    </row>
    <row r="32" ht="32.9" customHeight="1" spans="1:23">
      <c r="A32" s="129" t="s">
        <v>327</v>
      </c>
      <c r="B32" s="104" t="s">
        <v>353</v>
      </c>
      <c r="C32" s="129" t="s">
        <v>357</v>
      </c>
      <c r="D32" s="129" t="s">
        <v>52</v>
      </c>
      <c r="E32" s="129">
        <v>2080801</v>
      </c>
      <c r="F32" s="135" t="s">
        <v>108</v>
      </c>
      <c r="G32" s="129">
        <v>30399</v>
      </c>
      <c r="H32" s="135" t="s">
        <v>358</v>
      </c>
      <c r="I32" s="137">
        <v>1200</v>
      </c>
      <c r="J32" s="137">
        <v>1200</v>
      </c>
      <c r="K32" s="137">
        <v>1200</v>
      </c>
      <c r="L32" s="138"/>
      <c r="M32" s="138"/>
      <c r="N32" s="138"/>
      <c r="O32" s="138"/>
      <c r="P32" s="138"/>
      <c r="Q32" s="138"/>
      <c r="R32" s="137"/>
      <c r="S32" s="138"/>
      <c r="T32" s="138"/>
      <c r="U32" s="147"/>
      <c r="V32" s="138"/>
      <c r="W32" s="137"/>
    </row>
    <row r="33" ht="32.9" customHeight="1" spans="1:23">
      <c r="A33" s="129" t="s">
        <v>327</v>
      </c>
      <c r="B33" s="104" t="s">
        <v>359</v>
      </c>
      <c r="C33" s="129" t="s">
        <v>360</v>
      </c>
      <c r="D33" s="129" t="s">
        <v>52</v>
      </c>
      <c r="E33" s="129">
        <v>2130705</v>
      </c>
      <c r="F33" s="135" t="s">
        <v>148</v>
      </c>
      <c r="G33" s="129">
        <v>30201</v>
      </c>
      <c r="H33" s="135" t="s">
        <v>263</v>
      </c>
      <c r="I33" s="137">
        <v>79000</v>
      </c>
      <c r="J33" s="137">
        <v>79000</v>
      </c>
      <c r="K33" s="137">
        <v>79000</v>
      </c>
      <c r="L33" s="138"/>
      <c r="M33" s="138"/>
      <c r="N33" s="138"/>
      <c r="O33" s="138"/>
      <c r="P33" s="138"/>
      <c r="Q33" s="138"/>
      <c r="R33" s="137"/>
      <c r="S33" s="138"/>
      <c r="T33" s="138"/>
      <c r="U33" s="147"/>
      <c r="V33" s="138"/>
      <c r="W33" s="137"/>
    </row>
    <row r="34" ht="32.9" customHeight="1" spans="1:23">
      <c r="A34" s="129" t="s">
        <v>327</v>
      </c>
      <c r="B34" s="104" t="s">
        <v>359</v>
      </c>
      <c r="C34" s="129" t="s">
        <v>361</v>
      </c>
      <c r="D34" s="129" t="s">
        <v>52</v>
      </c>
      <c r="E34" s="129">
        <v>2130705</v>
      </c>
      <c r="F34" s="135" t="s">
        <v>148</v>
      </c>
      <c r="G34" s="129">
        <v>30201</v>
      </c>
      <c r="H34" s="135" t="s">
        <v>263</v>
      </c>
      <c r="I34" s="137">
        <v>50000</v>
      </c>
      <c r="J34" s="137">
        <v>50000</v>
      </c>
      <c r="K34" s="137">
        <v>50000</v>
      </c>
      <c r="L34" s="138"/>
      <c r="M34" s="138"/>
      <c r="N34" s="138"/>
      <c r="O34" s="138"/>
      <c r="P34" s="138"/>
      <c r="Q34" s="138"/>
      <c r="R34" s="137"/>
      <c r="S34" s="138"/>
      <c r="T34" s="138"/>
      <c r="U34" s="147"/>
      <c r="V34" s="138"/>
      <c r="W34" s="137"/>
    </row>
    <row r="35" ht="32.9" customHeight="1" spans="1:23">
      <c r="A35" s="129" t="s">
        <v>327</v>
      </c>
      <c r="B35" s="104" t="s">
        <v>359</v>
      </c>
      <c r="C35" s="129" t="s">
        <v>362</v>
      </c>
      <c r="D35" s="129" t="s">
        <v>52</v>
      </c>
      <c r="E35" s="129">
        <v>2130705</v>
      </c>
      <c r="F35" s="135" t="s">
        <v>148</v>
      </c>
      <c r="G35" s="129">
        <v>30201</v>
      </c>
      <c r="H35" s="135" t="s">
        <v>263</v>
      </c>
      <c r="I35" s="137">
        <v>180000</v>
      </c>
      <c r="J35" s="137">
        <v>180000</v>
      </c>
      <c r="K35" s="137">
        <v>180000</v>
      </c>
      <c r="L35" s="138"/>
      <c r="M35" s="138"/>
      <c r="N35" s="138"/>
      <c r="O35" s="138"/>
      <c r="P35" s="138"/>
      <c r="Q35" s="138"/>
      <c r="R35" s="137"/>
      <c r="S35" s="138"/>
      <c r="T35" s="138"/>
      <c r="U35" s="147"/>
      <c r="V35" s="138"/>
      <c r="W35" s="137"/>
    </row>
    <row r="36" ht="32.9" customHeight="1" spans="1:23">
      <c r="A36" s="129" t="s">
        <v>337</v>
      </c>
      <c r="B36" s="104" t="s">
        <v>363</v>
      </c>
      <c r="C36" s="129" t="s">
        <v>364</v>
      </c>
      <c r="D36" s="129" t="s">
        <v>52</v>
      </c>
      <c r="E36" s="129">
        <v>2130299</v>
      </c>
      <c r="F36" s="135" t="s">
        <v>139</v>
      </c>
      <c r="G36" s="129">
        <v>30231</v>
      </c>
      <c r="H36" s="135" t="s">
        <v>275</v>
      </c>
      <c r="I36" s="137">
        <f>R36</f>
        <v>7140</v>
      </c>
      <c r="J36" s="137"/>
      <c r="K36" s="137"/>
      <c r="L36" s="138"/>
      <c r="M36" s="138"/>
      <c r="N36" s="138"/>
      <c r="O36" s="138"/>
      <c r="P36" s="138"/>
      <c r="Q36" s="138"/>
      <c r="R36" s="137">
        <v>7140</v>
      </c>
      <c r="S36" s="138"/>
      <c r="T36" s="138"/>
      <c r="U36" s="147"/>
      <c r="V36" s="138"/>
      <c r="W36" s="137">
        <v>7140</v>
      </c>
    </row>
    <row r="37" ht="32.9" customHeight="1" spans="1:23">
      <c r="A37" s="129" t="s">
        <v>323</v>
      </c>
      <c r="B37" s="104" t="s">
        <v>365</v>
      </c>
      <c r="C37" s="129" t="s">
        <v>366</v>
      </c>
      <c r="D37" s="129" t="s">
        <v>52</v>
      </c>
      <c r="E37" s="129">
        <v>2200106</v>
      </c>
      <c r="F37" s="135" t="s">
        <v>155</v>
      </c>
      <c r="G37" s="129">
        <v>30227</v>
      </c>
      <c r="H37" s="135" t="s">
        <v>352</v>
      </c>
      <c r="I37" s="137">
        <v>64372</v>
      </c>
      <c r="J37" s="137">
        <v>64372</v>
      </c>
      <c r="K37" s="137">
        <v>64372</v>
      </c>
      <c r="L37" s="138"/>
      <c r="M37" s="138"/>
      <c r="N37" s="138"/>
      <c r="O37" s="138"/>
      <c r="P37" s="138"/>
      <c r="Q37" s="138"/>
      <c r="R37" s="137"/>
      <c r="S37" s="138"/>
      <c r="T37" s="138"/>
      <c r="U37" s="147"/>
      <c r="V37" s="138"/>
      <c r="W37" s="137"/>
    </row>
    <row r="38" ht="32.9" customHeight="1" spans="1:23">
      <c r="A38" s="129" t="s">
        <v>327</v>
      </c>
      <c r="B38" s="104" t="s">
        <v>367</v>
      </c>
      <c r="C38" s="129" t="s">
        <v>368</v>
      </c>
      <c r="D38" s="129" t="s">
        <v>52</v>
      </c>
      <c r="E38" s="129">
        <v>2013299</v>
      </c>
      <c r="F38" s="135" t="s">
        <v>86</v>
      </c>
      <c r="G38" s="129">
        <v>30305</v>
      </c>
      <c r="H38" s="135" t="s">
        <v>330</v>
      </c>
      <c r="I38" s="137">
        <v>10000</v>
      </c>
      <c r="J38" s="137">
        <v>10000</v>
      </c>
      <c r="K38" s="137">
        <v>10000</v>
      </c>
      <c r="L38" s="138"/>
      <c r="M38" s="138"/>
      <c r="N38" s="138"/>
      <c r="O38" s="138"/>
      <c r="P38" s="138"/>
      <c r="Q38" s="138"/>
      <c r="R38" s="137"/>
      <c r="S38" s="138"/>
      <c r="T38" s="138"/>
      <c r="U38" s="147"/>
      <c r="V38" s="138"/>
      <c r="W38" s="137"/>
    </row>
    <row r="39" ht="32.9" customHeight="1" spans="1:23">
      <c r="A39" s="129" t="s">
        <v>327</v>
      </c>
      <c r="B39" s="104" t="s">
        <v>367</v>
      </c>
      <c r="C39" s="129" t="s">
        <v>369</v>
      </c>
      <c r="D39" s="129" t="s">
        <v>52</v>
      </c>
      <c r="E39" s="129">
        <v>2013299</v>
      </c>
      <c r="F39" s="135" t="s">
        <v>86</v>
      </c>
      <c r="G39" s="129">
        <v>30305</v>
      </c>
      <c r="H39" s="135" t="s">
        <v>330</v>
      </c>
      <c r="I39" s="137">
        <v>12400</v>
      </c>
      <c r="J39" s="137">
        <v>12400</v>
      </c>
      <c r="K39" s="137">
        <v>12400</v>
      </c>
      <c r="L39" s="138"/>
      <c r="M39" s="138"/>
      <c r="N39" s="138"/>
      <c r="O39" s="138"/>
      <c r="P39" s="138"/>
      <c r="Q39" s="138"/>
      <c r="R39" s="137"/>
      <c r="S39" s="138"/>
      <c r="T39" s="138"/>
      <c r="U39" s="147"/>
      <c r="V39" s="138"/>
      <c r="W39" s="137"/>
    </row>
    <row r="40" ht="32.9" customHeight="1" spans="1:23">
      <c r="A40" s="129" t="s">
        <v>323</v>
      </c>
      <c r="B40" s="104" t="s">
        <v>370</v>
      </c>
      <c r="C40" s="129" t="s">
        <v>371</v>
      </c>
      <c r="D40" s="129" t="s">
        <v>52</v>
      </c>
      <c r="E40" s="129">
        <v>2010301</v>
      </c>
      <c r="F40" s="135" t="s">
        <v>81</v>
      </c>
      <c r="G40" s="129">
        <v>30206</v>
      </c>
      <c r="H40" s="135" t="s">
        <v>262</v>
      </c>
      <c r="I40" s="137">
        <v>16800</v>
      </c>
      <c r="J40" s="137">
        <v>16800</v>
      </c>
      <c r="K40" s="137">
        <v>16800</v>
      </c>
      <c r="L40" s="138"/>
      <c r="M40" s="138"/>
      <c r="N40" s="138"/>
      <c r="O40" s="138"/>
      <c r="P40" s="138"/>
      <c r="Q40" s="138"/>
      <c r="R40" s="137"/>
      <c r="S40" s="138"/>
      <c r="T40" s="138"/>
      <c r="U40" s="147"/>
      <c r="V40" s="138"/>
      <c r="W40" s="137"/>
    </row>
    <row r="41" ht="32.9" customHeight="1" spans="1:23">
      <c r="A41" s="129" t="s">
        <v>323</v>
      </c>
      <c r="B41" s="104" t="s">
        <v>370</v>
      </c>
      <c r="C41" s="129" t="s">
        <v>263</v>
      </c>
      <c r="D41" s="129" t="s">
        <v>52</v>
      </c>
      <c r="E41" s="129">
        <v>2010301</v>
      </c>
      <c r="F41" s="135" t="s">
        <v>81</v>
      </c>
      <c r="G41" s="129">
        <v>30201</v>
      </c>
      <c r="H41" s="135" t="s">
        <v>263</v>
      </c>
      <c r="I41" s="137">
        <v>218000</v>
      </c>
      <c r="J41" s="137">
        <v>218000</v>
      </c>
      <c r="K41" s="137">
        <v>218000</v>
      </c>
      <c r="L41" s="138"/>
      <c r="M41" s="138"/>
      <c r="N41" s="138"/>
      <c r="O41" s="138"/>
      <c r="P41" s="138"/>
      <c r="Q41" s="138"/>
      <c r="R41" s="137"/>
      <c r="S41" s="138"/>
      <c r="T41" s="138"/>
      <c r="U41" s="147"/>
      <c r="V41" s="138"/>
      <c r="W41" s="137"/>
    </row>
    <row r="42" ht="32.9" customHeight="1" spans="1:23">
      <c r="A42" s="129" t="s">
        <v>323</v>
      </c>
      <c r="B42" s="104" t="s">
        <v>370</v>
      </c>
      <c r="C42" s="129" t="s">
        <v>372</v>
      </c>
      <c r="D42" s="129" t="s">
        <v>52</v>
      </c>
      <c r="E42" s="129">
        <v>2010301</v>
      </c>
      <c r="F42" s="135" t="s">
        <v>81</v>
      </c>
      <c r="G42" s="129">
        <v>30201</v>
      </c>
      <c r="H42" s="135" t="s">
        <v>263</v>
      </c>
      <c r="I42" s="137">
        <v>50000</v>
      </c>
      <c r="J42" s="137">
        <v>50000</v>
      </c>
      <c r="K42" s="137">
        <v>50000</v>
      </c>
      <c r="L42" s="138"/>
      <c r="M42" s="138"/>
      <c r="N42" s="138"/>
      <c r="O42" s="138"/>
      <c r="P42" s="138"/>
      <c r="Q42" s="138"/>
      <c r="R42" s="137"/>
      <c r="S42" s="138"/>
      <c r="T42" s="138"/>
      <c r="U42" s="147"/>
      <c r="V42" s="138"/>
      <c r="W42" s="137"/>
    </row>
    <row r="43" ht="32.9" customHeight="1" spans="1:23">
      <c r="A43" s="129" t="s">
        <v>323</v>
      </c>
      <c r="B43" s="104" t="s">
        <v>370</v>
      </c>
      <c r="C43" s="129" t="s">
        <v>373</v>
      </c>
      <c r="D43" s="129" t="s">
        <v>52</v>
      </c>
      <c r="E43" s="129">
        <v>2010301</v>
      </c>
      <c r="F43" s="135" t="s">
        <v>81</v>
      </c>
      <c r="G43" s="129">
        <v>30205</v>
      </c>
      <c r="H43" s="135" t="s">
        <v>266</v>
      </c>
      <c r="I43" s="137">
        <v>2400</v>
      </c>
      <c r="J43" s="137">
        <v>2400</v>
      </c>
      <c r="K43" s="137">
        <v>2400</v>
      </c>
      <c r="L43" s="138"/>
      <c r="M43" s="138"/>
      <c r="N43" s="138"/>
      <c r="O43" s="138"/>
      <c r="P43" s="138"/>
      <c r="Q43" s="138"/>
      <c r="R43" s="137"/>
      <c r="S43" s="138"/>
      <c r="T43" s="138"/>
      <c r="U43" s="147"/>
      <c r="V43" s="138"/>
      <c r="W43" s="137"/>
    </row>
    <row r="44" ht="32.9" customHeight="1" spans="1:23">
      <c r="A44" s="129" t="s">
        <v>323</v>
      </c>
      <c r="B44" s="104" t="s">
        <v>370</v>
      </c>
      <c r="C44" s="129" t="s">
        <v>374</v>
      </c>
      <c r="D44" s="129" t="s">
        <v>52</v>
      </c>
      <c r="E44" s="129">
        <v>2010301</v>
      </c>
      <c r="F44" s="135" t="s">
        <v>81</v>
      </c>
      <c r="G44" s="129">
        <v>30213</v>
      </c>
      <c r="H44" s="135" t="s">
        <v>375</v>
      </c>
      <c r="I44" s="137">
        <v>125200</v>
      </c>
      <c r="J44" s="137">
        <v>125200</v>
      </c>
      <c r="K44" s="137">
        <v>125200</v>
      </c>
      <c r="L44" s="138"/>
      <c r="M44" s="138"/>
      <c r="N44" s="138"/>
      <c r="O44" s="138"/>
      <c r="P44" s="138"/>
      <c r="Q44" s="138"/>
      <c r="R44" s="137"/>
      <c r="S44" s="138"/>
      <c r="T44" s="138"/>
      <c r="U44" s="147"/>
      <c r="V44" s="138"/>
      <c r="W44" s="137"/>
    </row>
    <row r="45" ht="32.9" customHeight="1" spans="1:23">
      <c r="A45" s="129" t="s">
        <v>323</v>
      </c>
      <c r="B45" s="104" t="s">
        <v>370</v>
      </c>
      <c r="C45" s="129" t="s">
        <v>342</v>
      </c>
      <c r="D45" s="129" t="s">
        <v>52</v>
      </c>
      <c r="E45" s="129">
        <v>2010301</v>
      </c>
      <c r="F45" s="135" t="s">
        <v>81</v>
      </c>
      <c r="G45" s="129">
        <v>30215</v>
      </c>
      <c r="H45" s="135" t="s">
        <v>342</v>
      </c>
      <c r="I45" s="137">
        <v>60000</v>
      </c>
      <c r="J45" s="137">
        <v>60000</v>
      </c>
      <c r="K45" s="137">
        <v>60000</v>
      </c>
      <c r="L45" s="138"/>
      <c r="M45" s="138"/>
      <c r="N45" s="138"/>
      <c r="O45" s="138"/>
      <c r="P45" s="138"/>
      <c r="Q45" s="138"/>
      <c r="R45" s="137"/>
      <c r="S45" s="138"/>
      <c r="T45" s="138"/>
      <c r="U45" s="147"/>
      <c r="V45" s="138"/>
      <c r="W45" s="137"/>
    </row>
    <row r="46" ht="32.9" customHeight="1" spans="1:23">
      <c r="A46" s="129" t="s">
        <v>323</v>
      </c>
      <c r="B46" s="104" t="s">
        <v>370</v>
      </c>
      <c r="C46" s="129" t="s">
        <v>376</v>
      </c>
      <c r="D46" s="129" t="s">
        <v>52</v>
      </c>
      <c r="E46" s="129">
        <v>2010301</v>
      </c>
      <c r="F46" s="135" t="s">
        <v>81</v>
      </c>
      <c r="G46" s="129">
        <v>30217</v>
      </c>
      <c r="H46" s="135" t="s">
        <v>213</v>
      </c>
      <c r="I46" s="137">
        <v>5000</v>
      </c>
      <c r="J46" s="137">
        <v>5000</v>
      </c>
      <c r="K46" s="137">
        <v>5000</v>
      </c>
      <c r="L46" s="138"/>
      <c r="M46" s="138"/>
      <c r="N46" s="138"/>
      <c r="O46" s="138"/>
      <c r="P46" s="138"/>
      <c r="Q46" s="138"/>
      <c r="R46" s="137"/>
      <c r="S46" s="138"/>
      <c r="T46" s="138"/>
      <c r="U46" s="147"/>
      <c r="V46" s="138"/>
      <c r="W46" s="137"/>
    </row>
    <row r="47" ht="32.9" customHeight="1" spans="1:23">
      <c r="A47" s="129" t="s">
        <v>323</v>
      </c>
      <c r="B47" s="104" t="s">
        <v>370</v>
      </c>
      <c r="C47" s="129" t="s">
        <v>377</v>
      </c>
      <c r="D47" s="129" t="s">
        <v>52</v>
      </c>
      <c r="E47" s="129">
        <v>2010301</v>
      </c>
      <c r="F47" s="135" t="s">
        <v>81</v>
      </c>
      <c r="G47" s="129">
        <v>30226</v>
      </c>
      <c r="H47" s="135" t="s">
        <v>259</v>
      </c>
      <c r="I47" s="137">
        <v>135600</v>
      </c>
      <c r="J47" s="137">
        <v>135600</v>
      </c>
      <c r="K47" s="137">
        <v>135600</v>
      </c>
      <c r="L47" s="138"/>
      <c r="M47" s="138"/>
      <c r="N47" s="138"/>
      <c r="O47" s="138"/>
      <c r="P47" s="138"/>
      <c r="Q47" s="138"/>
      <c r="R47" s="137"/>
      <c r="S47" s="138"/>
      <c r="T47" s="138"/>
      <c r="U47" s="147"/>
      <c r="V47" s="138"/>
      <c r="W47" s="137"/>
    </row>
    <row r="48" ht="32.9" customHeight="1" spans="1:23">
      <c r="A48" s="129" t="s">
        <v>323</v>
      </c>
      <c r="B48" s="104" t="s">
        <v>370</v>
      </c>
      <c r="C48" s="129" t="s">
        <v>378</v>
      </c>
      <c r="D48" s="129" t="s">
        <v>52</v>
      </c>
      <c r="E48" s="129">
        <v>2010301</v>
      </c>
      <c r="F48" s="135" t="s">
        <v>81</v>
      </c>
      <c r="G48" s="129">
        <v>30231</v>
      </c>
      <c r="H48" s="135" t="s">
        <v>275</v>
      </c>
      <c r="I48" s="137">
        <v>20000</v>
      </c>
      <c r="J48" s="137">
        <v>20000</v>
      </c>
      <c r="K48" s="137">
        <v>20000</v>
      </c>
      <c r="L48" s="138"/>
      <c r="M48" s="138"/>
      <c r="N48" s="138"/>
      <c r="O48" s="138"/>
      <c r="P48" s="138"/>
      <c r="Q48" s="138"/>
      <c r="R48" s="137"/>
      <c r="S48" s="138"/>
      <c r="T48" s="138"/>
      <c r="U48" s="147"/>
      <c r="V48" s="138"/>
      <c r="W48" s="137"/>
    </row>
    <row r="49" ht="32.9" customHeight="1" spans="1:23">
      <c r="A49" s="129" t="s">
        <v>323</v>
      </c>
      <c r="B49" s="104" t="s">
        <v>370</v>
      </c>
      <c r="C49" s="129" t="s">
        <v>379</v>
      </c>
      <c r="D49" s="129" t="s">
        <v>52</v>
      </c>
      <c r="E49" s="129">
        <v>2010301</v>
      </c>
      <c r="F49" s="135" t="s">
        <v>81</v>
      </c>
      <c r="G49" s="129">
        <v>30227</v>
      </c>
      <c r="H49" s="135" t="s">
        <v>352</v>
      </c>
      <c r="I49" s="137">
        <v>18000</v>
      </c>
      <c r="J49" s="137">
        <v>18000</v>
      </c>
      <c r="K49" s="137">
        <v>18000</v>
      </c>
      <c r="L49" s="138"/>
      <c r="M49" s="138"/>
      <c r="N49" s="138"/>
      <c r="O49" s="138"/>
      <c r="P49" s="138"/>
      <c r="Q49" s="138"/>
      <c r="R49" s="137"/>
      <c r="S49" s="138"/>
      <c r="T49" s="138"/>
      <c r="U49" s="147"/>
      <c r="V49" s="138"/>
      <c r="W49" s="137"/>
    </row>
    <row r="50" ht="32.9" customHeight="1" spans="1:23">
      <c r="A50" s="129" t="s">
        <v>323</v>
      </c>
      <c r="B50" s="104" t="s">
        <v>370</v>
      </c>
      <c r="C50" s="129" t="s">
        <v>380</v>
      </c>
      <c r="D50" s="129" t="s">
        <v>52</v>
      </c>
      <c r="E50" s="129">
        <v>2010301</v>
      </c>
      <c r="F50" s="135" t="s">
        <v>81</v>
      </c>
      <c r="G50" s="129">
        <v>30207</v>
      </c>
      <c r="H50" s="135" t="s">
        <v>380</v>
      </c>
      <c r="I50" s="137">
        <v>30000</v>
      </c>
      <c r="J50" s="137">
        <v>30000</v>
      </c>
      <c r="K50" s="137">
        <v>30000</v>
      </c>
      <c r="L50" s="138"/>
      <c r="M50" s="138"/>
      <c r="N50" s="138"/>
      <c r="O50" s="138"/>
      <c r="P50" s="138"/>
      <c r="Q50" s="138"/>
      <c r="R50" s="137"/>
      <c r="S50" s="138"/>
      <c r="T50" s="138"/>
      <c r="U50" s="147"/>
      <c r="V50" s="138"/>
      <c r="W50" s="137"/>
    </row>
    <row r="51" ht="32.9" customHeight="1" spans="1:23">
      <c r="A51" s="129" t="s">
        <v>323</v>
      </c>
      <c r="B51" s="104" t="s">
        <v>370</v>
      </c>
      <c r="C51" s="129" t="s">
        <v>326</v>
      </c>
      <c r="D51" s="129" t="s">
        <v>52</v>
      </c>
      <c r="E51" s="129">
        <v>2010301</v>
      </c>
      <c r="F51" s="135" t="s">
        <v>81</v>
      </c>
      <c r="G51" s="129">
        <v>30216</v>
      </c>
      <c r="H51" s="135" t="s">
        <v>326</v>
      </c>
      <c r="I51" s="137">
        <v>80000</v>
      </c>
      <c r="J51" s="137">
        <v>80000</v>
      </c>
      <c r="K51" s="137">
        <v>80000</v>
      </c>
      <c r="L51" s="138"/>
      <c r="M51" s="138"/>
      <c r="N51" s="138"/>
      <c r="O51" s="138"/>
      <c r="P51" s="138"/>
      <c r="Q51" s="138"/>
      <c r="R51" s="137"/>
      <c r="S51" s="138"/>
      <c r="T51" s="138"/>
      <c r="U51" s="147"/>
      <c r="V51" s="138"/>
      <c r="W51" s="137"/>
    </row>
    <row r="52" ht="32.9" customHeight="1" spans="1:23">
      <c r="A52" s="129" t="s">
        <v>323</v>
      </c>
      <c r="B52" s="104" t="s">
        <v>381</v>
      </c>
      <c r="C52" s="129" t="s">
        <v>382</v>
      </c>
      <c r="D52" s="129" t="s">
        <v>52</v>
      </c>
      <c r="E52" s="129">
        <v>2010301</v>
      </c>
      <c r="F52" s="135" t="s">
        <v>81</v>
      </c>
      <c r="G52" s="129">
        <v>31002</v>
      </c>
      <c r="H52" s="135" t="s">
        <v>383</v>
      </c>
      <c r="I52" s="137">
        <f>J52</f>
        <v>143000</v>
      </c>
      <c r="J52" s="137">
        <f>K52</f>
        <v>143000</v>
      </c>
      <c r="K52" s="137">
        <v>143000</v>
      </c>
      <c r="L52" s="138"/>
      <c r="M52" s="138"/>
      <c r="N52" s="138"/>
      <c r="O52" s="138"/>
      <c r="P52" s="138"/>
      <c r="Q52" s="138"/>
      <c r="R52" s="137"/>
      <c r="S52" s="138"/>
      <c r="T52" s="138"/>
      <c r="U52" s="147"/>
      <c r="V52" s="138"/>
      <c r="W52" s="137"/>
    </row>
    <row r="53" ht="32.9" customHeight="1" spans="1:23">
      <c r="A53" s="129" t="s">
        <v>337</v>
      </c>
      <c r="B53" s="104" t="s">
        <v>384</v>
      </c>
      <c r="C53" s="129" t="s">
        <v>385</v>
      </c>
      <c r="D53" s="129" t="s">
        <v>52</v>
      </c>
      <c r="E53" s="129">
        <v>2130199</v>
      </c>
      <c r="F53" s="135" t="s">
        <v>134</v>
      </c>
      <c r="G53" s="129">
        <v>30201</v>
      </c>
      <c r="H53" s="135" t="s">
        <v>263</v>
      </c>
      <c r="I53" s="137">
        <v>23375</v>
      </c>
      <c r="J53" s="137"/>
      <c r="K53" s="137"/>
      <c r="L53" s="138"/>
      <c r="M53" s="138"/>
      <c r="N53" s="138"/>
      <c r="O53" s="138"/>
      <c r="P53" s="138"/>
      <c r="Q53" s="138"/>
      <c r="R53" s="137">
        <f>W53</f>
        <v>23375</v>
      </c>
      <c r="S53" s="138"/>
      <c r="T53" s="138"/>
      <c r="U53" s="147"/>
      <c r="V53" s="138"/>
      <c r="W53" s="137">
        <v>23375</v>
      </c>
    </row>
    <row r="54" ht="32.9" customHeight="1" spans="1:23">
      <c r="A54" s="129" t="s">
        <v>337</v>
      </c>
      <c r="B54" s="104" t="s">
        <v>384</v>
      </c>
      <c r="C54" s="129" t="s">
        <v>385</v>
      </c>
      <c r="D54" s="129" t="s">
        <v>52</v>
      </c>
      <c r="E54" s="129">
        <v>2130199</v>
      </c>
      <c r="F54" s="135" t="s">
        <v>134</v>
      </c>
      <c r="G54" s="129">
        <v>30231</v>
      </c>
      <c r="H54" s="135" t="s">
        <v>275</v>
      </c>
      <c r="I54" s="137">
        <v>10250</v>
      </c>
      <c r="J54" s="137"/>
      <c r="K54" s="137"/>
      <c r="L54" s="138"/>
      <c r="M54" s="138"/>
      <c r="N54" s="138"/>
      <c r="O54" s="138"/>
      <c r="P54" s="138"/>
      <c r="Q54" s="138"/>
      <c r="R54" s="137">
        <f>W54</f>
        <v>10250</v>
      </c>
      <c r="S54" s="138"/>
      <c r="T54" s="138"/>
      <c r="U54" s="147"/>
      <c r="V54" s="138"/>
      <c r="W54" s="137">
        <v>10250</v>
      </c>
    </row>
    <row r="55" ht="32.9" customHeight="1" spans="1:23">
      <c r="A55" s="129" t="s">
        <v>327</v>
      </c>
      <c r="B55" s="104" t="s">
        <v>386</v>
      </c>
      <c r="C55" s="129" t="s">
        <v>387</v>
      </c>
      <c r="D55" s="129" t="s">
        <v>52</v>
      </c>
      <c r="E55" s="129">
        <v>2013202</v>
      </c>
      <c r="F55" s="135" t="s">
        <v>85</v>
      </c>
      <c r="G55" s="129">
        <v>30305</v>
      </c>
      <c r="H55" s="135" t="s">
        <v>330</v>
      </c>
      <c r="I55" s="137">
        <v>72360</v>
      </c>
      <c r="J55" s="137">
        <v>72360</v>
      </c>
      <c r="K55" s="137">
        <v>72360</v>
      </c>
      <c r="L55" s="138"/>
      <c r="M55" s="138"/>
      <c r="N55" s="138"/>
      <c r="O55" s="138"/>
      <c r="P55" s="138"/>
      <c r="Q55" s="138"/>
      <c r="R55" s="137"/>
      <c r="S55" s="138"/>
      <c r="T55" s="138"/>
      <c r="U55" s="147"/>
      <c r="V55" s="138"/>
      <c r="W55" s="137"/>
    </row>
    <row r="56" ht="32.9" customHeight="1" spans="1:23">
      <c r="A56" s="129" t="s">
        <v>337</v>
      </c>
      <c r="B56" s="104" t="s">
        <v>388</v>
      </c>
      <c r="C56" s="129" t="s">
        <v>389</v>
      </c>
      <c r="D56" s="129" t="s">
        <v>52</v>
      </c>
      <c r="E56" s="129">
        <v>2010301</v>
      </c>
      <c r="F56" s="135" t="s">
        <v>81</v>
      </c>
      <c r="G56" s="129">
        <v>30201</v>
      </c>
      <c r="H56" s="135" t="s">
        <v>263</v>
      </c>
      <c r="I56" s="137">
        <f>R56</f>
        <v>20000</v>
      </c>
      <c r="J56" s="137"/>
      <c r="K56" s="137"/>
      <c r="L56" s="138"/>
      <c r="M56" s="138"/>
      <c r="N56" s="138"/>
      <c r="O56" s="138"/>
      <c r="P56" s="138"/>
      <c r="Q56" s="138"/>
      <c r="R56" s="137">
        <v>20000</v>
      </c>
      <c r="S56" s="138"/>
      <c r="T56" s="138"/>
      <c r="U56" s="147"/>
      <c r="V56" s="138"/>
      <c r="W56" s="137">
        <v>20000</v>
      </c>
    </row>
    <row r="57" ht="32.9" customHeight="1" spans="1:23">
      <c r="A57" s="129" t="s">
        <v>337</v>
      </c>
      <c r="B57" s="104" t="s">
        <v>390</v>
      </c>
      <c r="C57" s="129" t="s">
        <v>391</v>
      </c>
      <c r="D57" s="129" t="s">
        <v>52</v>
      </c>
      <c r="E57" s="129">
        <v>2059999</v>
      </c>
      <c r="F57" s="135" t="s">
        <v>92</v>
      </c>
      <c r="G57" s="129">
        <v>30308</v>
      </c>
      <c r="H57" s="135" t="s">
        <v>392</v>
      </c>
      <c r="I57" s="137">
        <f>R57</f>
        <v>205080</v>
      </c>
      <c r="J57" s="137"/>
      <c r="K57" s="137"/>
      <c r="L57" s="138"/>
      <c r="M57" s="138"/>
      <c r="N57" s="138"/>
      <c r="O57" s="138"/>
      <c r="P57" s="138"/>
      <c r="Q57" s="138"/>
      <c r="R57" s="137">
        <v>205080</v>
      </c>
      <c r="S57" s="138"/>
      <c r="T57" s="138"/>
      <c r="U57" s="147"/>
      <c r="V57" s="138"/>
      <c r="W57" s="137">
        <v>205080</v>
      </c>
    </row>
    <row r="58" ht="32.9" customHeight="1" spans="1:23">
      <c r="A58" s="129" t="s">
        <v>337</v>
      </c>
      <c r="B58" s="104" t="s">
        <v>393</v>
      </c>
      <c r="C58" s="129" t="s">
        <v>394</v>
      </c>
      <c r="D58" s="129" t="s">
        <v>52</v>
      </c>
      <c r="E58" s="129">
        <v>2070109</v>
      </c>
      <c r="F58" s="135" t="s">
        <v>98</v>
      </c>
      <c r="G58" s="129">
        <v>31002</v>
      </c>
      <c r="H58" s="135" t="s">
        <v>383</v>
      </c>
      <c r="I58" s="137">
        <v>1800</v>
      </c>
      <c r="J58" s="137">
        <v>1800</v>
      </c>
      <c r="K58" s="137">
        <v>1800</v>
      </c>
      <c r="L58" s="138"/>
      <c r="M58" s="138"/>
      <c r="N58" s="138"/>
      <c r="O58" s="138"/>
      <c r="P58" s="138"/>
      <c r="Q58" s="138"/>
      <c r="R58" s="137"/>
      <c r="S58" s="138"/>
      <c r="T58" s="138"/>
      <c r="U58" s="147"/>
      <c r="V58" s="138"/>
      <c r="W58" s="137"/>
    </row>
    <row r="59" ht="32.9" customHeight="1" spans="1:23">
      <c r="A59" s="129" t="s">
        <v>337</v>
      </c>
      <c r="B59" s="104" t="s">
        <v>395</v>
      </c>
      <c r="C59" s="129" t="s">
        <v>396</v>
      </c>
      <c r="D59" s="129" t="s">
        <v>52</v>
      </c>
      <c r="E59" s="129">
        <v>2010108</v>
      </c>
      <c r="F59" s="135" t="s">
        <v>77</v>
      </c>
      <c r="G59" s="129">
        <v>30399</v>
      </c>
      <c r="H59" s="135" t="s">
        <v>358</v>
      </c>
      <c r="I59" s="137">
        <v>5000</v>
      </c>
      <c r="J59" s="137">
        <v>5000</v>
      </c>
      <c r="K59" s="137">
        <v>5000</v>
      </c>
      <c r="L59" s="138"/>
      <c r="M59" s="138"/>
      <c r="N59" s="138"/>
      <c r="O59" s="138"/>
      <c r="P59" s="138"/>
      <c r="Q59" s="138"/>
      <c r="R59" s="137"/>
      <c r="S59" s="138"/>
      <c r="T59" s="138"/>
      <c r="U59" s="147"/>
      <c r="V59" s="138"/>
      <c r="W59" s="137"/>
    </row>
    <row r="60" ht="32.9" customHeight="1" spans="1:23">
      <c r="A60" s="129" t="s">
        <v>337</v>
      </c>
      <c r="B60" s="104" t="s">
        <v>397</v>
      </c>
      <c r="C60" s="129" t="s">
        <v>398</v>
      </c>
      <c r="D60" s="129" t="s">
        <v>58</v>
      </c>
      <c r="E60" s="129">
        <v>2130306</v>
      </c>
      <c r="F60" s="135" t="s">
        <v>142</v>
      </c>
      <c r="G60" s="129">
        <v>30305</v>
      </c>
      <c r="H60" s="135" t="s">
        <v>330</v>
      </c>
      <c r="I60" s="137">
        <v>37200</v>
      </c>
      <c r="J60" s="137">
        <v>37200</v>
      </c>
      <c r="K60" s="137">
        <v>37200</v>
      </c>
      <c r="L60" s="138"/>
      <c r="M60" s="138"/>
      <c r="N60" s="138"/>
      <c r="O60" s="138"/>
      <c r="P60" s="138"/>
      <c r="Q60" s="138"/>
      <c r="R60" s="137"/>
      <c r="S60" s="138"/>
      <c r="T60" s="138"/>
      <c r="U60" s="147"/>
      <c r="V60" s="138"/>
      <c r="W60" s="137"/>
    </row>
    <row r="61" ht="32.9" customHeight="1" spans="1:23">
      <c r="A61" s="130" t="s">
        <v>337</v>
      </c>
      <c r="B61" s="295" t="s">
        <v>399</v>
      </c>
      <c r="C61" s="132" t="s">
        <v>400</v>
      </c>
      <c r="D61" s="132" t="s">
        <v>52</v>
      </c>
      <c r="E61" s="129" t="s">
        <v>401</v>
      </c>
      <c r="F61" s="129" t="s">
        <v>78</v>
      </c>
      <c r="G61" s="129" t="s">
        <v>402</v>
      </c>
      <c r="H61" s="129" t="s">
        <v>403</v>
      </c>
      <c r="I61" s="129">
        <v>40000</v>
      </c>
      <c r="J61" s="139">
        <f>K61</f>
        <v>40000</v>
      </c>
      <c r="K61" s="140">
        <v>40000</v>
      </c>
      <c r="L61" s="138"/>
      <c r="M61" s="142"/>
      <c r="N61" s="143"/>
      <c r="O61" s="143"/>
      <c r="P61" s="144"/>
      <c r="Q61" s="138"/>
      <c r="R61" s="145"/>
      <c r="S61" s="138"/>
      <c r="T61" s="138"/>
      <c r="U61" s="147"/>
      <c r="V61" s="138"/>
      <c r="W61" s="145"/>
    </row>
    <row r="62" ht="32.9" customHeight="1" spans="1:23">
      <c r="A62" s="130" t="s">
        <v>323</v>
      </c>
      <c r="B62" s="131" t="s">
        <v>404</v>
      </c>
      <c r="C62" s="132" t="s">
        <v>405</v>
      </c>
      <c r="D62" s="132" t="s">
        <v>52</v>
      </c>
      <c r="E62" s="129" t="s">
        <v>406</v>
      </c>
      <c r="F62" s="129" t="s">
        <v>88</v>
      </c>
      <c r="G62" s="129" t="s">
        <v>407</v>
      </c>
      <c r="H62" s="129" t="s">
        <v>263</v>
      </c>
      <c r="I62" s="129">
        <v>20000</v>
      </c>
      <c r="J62" s="139">
        <f>K62</f>
        <v>20000</v>
      </c>
      <c r="K62" s="140">
        <v>20000</v>
      </c>
      <c r="L62" s="138"/>
      <c r="M62" s="142"/>
      <c r="N62" s="143"/>
      <c r="O62" s="143"/>
      <c r="P62" s="144"/>
      <c r="Q62" s="138"/>
      <c r="R62" s="137"/>
      <c r="S62" s="138"/>
      <c r="T62" s="138"/>
      <c r="U62" s="147"/>
      <c r="V62" s="138"/>
      <c r="W62" s="137"/>
    </row>
    <row r="63" ht="32.9" customHeight="1" spans="1:23">
      <c r="A63" s="130" t="s">
        <v>337</v>
      </c>
      <c r="B63" s="131" t="s">
        <v>408</v>
      </c>
      <c r="C63" s="132" t="s">
        <v>409</v>
      </c>
      <c r="D63" s="132" t="s">
        <v>52</v>
      </c>
      <c r="E63" s="129" t="s">
        <v>410</v>
      </c>
      <c r="F63" s="129" t="s">
        <v>77</v>
      </c>
      <c r="G63" s="129" t="s">
        <v>411</v>
      </c>
      <c r="H63" s="129" t="s">
        <v>383</v>
      </c>
      <c r="I63" s="129">
        <v>8000</v>
      </c>
      <c r="J63" s="139">
        <f>K63</f>
        <v>8000</v>
      </c>
      <c r="K63" s="140">
        <v>8000</v>
      </c>
      <c r="L63" s="138"/>
      <c r="M63" s="142"/>
      <c r="N63" s="143"/>
      <c r="O63" s="143"/>
      <c r="P63" s="144"/>
      <c r="Q63" s="138"/>
      <c r="R63" s="137"/>
      <c r="S63" s="138"/>
      <c r="T63" s="138"/>
      <c r="U63" s="147"/>
      <c r="V63" s="138"/>
      <c r="W63" s="137"/>
    </row>
    <row r="64" ht="32.9" customHeight="1" spans="1:23">
      <c r="A64" s="130" t="s">
        <v>323</v>
      </c>
      <c r="B64" s="131" t="s">
        <v>412</v>
      </c>
      <c r="C64" s="133" t="s">
        <v>413</v>
      </c>
      <c r="D64" s="132" t="s">
        <v>52</v>
      </c>
      <c r="E64" s="129" t="s">
        <v>410</v>
      </c>
      <c r="F64" s="129" t="s">
        <v>77</v>
      </c>
      <c r="G64" s="129" t="s">
        <v>402</v>
      </c>
      <c r="H64" s="129" t="s">
        <v>403</v>
      </c>
      <c r="I64" s="129">
        <v>20000</v>
      </c>
      <c r="J64" s="139">
        <f>K64</f>
        <v>20000</v>
      </c>
      <c r="K64" s="140">
        <v>20000</v>
      </c>
      <c r="L64" s="141"/>
      <c r="M64" s="142"/>
      <c r="N64" s="143"/>
      <c r="O64" s="143"/>
      <c r="P64" s="144"/>
      <c r="Q64" s="138"/>
      <c r="R64" s="137"/>
      <c r="S64" s="138"/>
      <c r="T64" s="138"/>
      <c r="U64" s="147"/>
      <c r="V64" s="138"/>
      <c r="W64" s="137"/>
    </row>
    <row r="65" ht="32.9" customHeight="1" spans="1:23">
      <c r="A65" s="130" t="s">
        <v>337</v>
      </c>
      <c r="B65" s="131" t="s">
        <v>414</v>
      </c>
      <c r="C65" s="132" t="s">
        <v>415</v>
      </c>
      <c r="D65" s="132" t="s">
        <v>52</v>
      </c>
      <c r="E65" s="129" t="s">
        <v>416</v>
      </c>
      <c r="F65" s="129" t="s">
        <v>164</v>
      </c>
      <c r="G65" s="129" t="s">
        <v>402</v>
      </c>
      <c r="H65" s="129" t="s">
        <v>403</v>
      </c>
      <c r="I65" s="129">
        <v>200000</v>
      </c>
      <c r="J65" s="139"/>
      <c r="K65" s="143"/>
      <c r="L65" s="140">
        <v>200000</v>
      </c>
      <c r="M65" s="142"/>
      <c r="N65" s="143"/>
      <c r="O65" s="143"/>
      <c r="P65" s="144"/>
      <c r="Q65" s="138"/>
      <c r="R65" s="137"/>
      <c r="S65" s="138"/>
      <c r="T65" s="138"/>
      <c r="U65" s="147"/>
      <c r="V65" s="138"/>
      <c r="W65" s="137"/>
    </row>
    <row r="66" ht="32.9" customHeight="1" spans="1:23">
      <c r="A66" s="130" t="s">
        <v>327</v>
      </c>
      <c r="B66" s="131" t="s">
        <v>328</v>
      </c>
      <c r="C66" s="132" t="s">
        <v>417</v>
      </c>
      <c r="D66" s="132" t="s">
        <v>52</v>
      </c>
      <c r="E66" s="129" t="s">
        <v>418</v>
      </c>
      <c r="F66" s="129" t="s">
        <v>121</v>
      </c>
      <c r="G66" s="129" t="s">
        <v>419</v>
      </c>
      <c r="H66" s="129" t="s">
        <v>330</v>
      </c>
      <c r="I66" s="129">
        <f>J66</f>
        <v>6300</v>
      </c>
      <c r="J66" s="139">
        <f>K66</f>
        <v>6300</v>
      </c>
      <c r="K66" s="140">
        <v>6300</v>
      </c>
      <c r="L66" s="143"/>
      <c r="M66" s="142"/>
      <c r="N66" s="143"/>
      <c r="O66" s="143"/>
      <c r="P66" s="144"/>
      <c r="Q66" s="138"/>
      <c r="R66" s="137"/>
      <c r="S66" s="138"/>
      <c r="T66" s="138"/>
      <c r="U66" s="147"/>
      <c r="V66" s="138"/>
      <c r="W66" s="137"/>
    </row>
    <row r="67" ht="32.9" customHeight="1" spans="1:23">
      <c r="A67" s="130" t="s">
        <v>323</v>
      </c>
      <c r="B67" s="131" t="s">
        <v>420</v>
      </c>
      <c r="C67" s="133" t="s">
        <v>421</v>
      </c>
      <c r="D67" s="132" t="s">
        <v>52</v>
      </c>
      <c r="E67" s="129" t="s">
        <v>422</v>
      </c>
      <c r="F67" s="129" t="s">
        <v>163</v>
      </c>
      <c r="G67" s="129" t="s">
        <v>402</v>
      </c>
      <c r="H67" s="129" t="s">
        <v>403</v>
      </c>
      <c r="I67" s="129">
        <v>50000</v>
      </c>
      <c r="J67" s="139"/>
      <c r="K67" s="143"/>
      <c r="L67" s="140">
        <v>50000</v>
      </c>
      <c r="M67" s="142"/>
      <c r="N67" s="143"/>
      <c r="O67" s="143"/>
      <c r="P67" s="144"/>
      <c r="Q67" s="138"/>
      <c r="R67" s="137"/>
      <c r="S67" s="138"/>
      <c r="T67" s="138"/>
      <c r="U67" s="147"/>
      <c r="V67" s="138"/>
      <c r="W67" s="137"/>
    </row>
    <row r="68" ht="32.9" customHeight="1" spans="1:23">
      <c r="A68" s="130" t="s">
        <v>323</v>
      </c>
      <c r="B68" s="131" t="s">
        <v>423</v>
      </c>
      <c r="C68" s="133" t="s">
        <v>424</v>
      </c>
      <c r="D68" s="132" t="s">
        <v>52</v>
      </c>
      <c r="E68" s="129" t="s">
        <v>422</v>
      </c>
      <c r="F68" s="129" t="s">
        <v>163</v>
      </c>
      <c r="G68" s="129" t="s">
        <v>402</v>
      </c>
      <c r="H68" s="129" t="s">
        <v>403</v>
      </c>
      <c r="I68" s="129">
        <v>10000</v>
      </c>
      <c r="J68" s="139"/>
      <c r="K68" s="143"/>
      <c r="L68" s="140">
        <v>10000</v>
      </c>
      <c r="M68" s="142"/>
      <c r="N68" s="143"/>
      <c r="O68" s="143"/>
      <c r="P68" s="144"/>
      <c r="Q68" s="138"/>
      <c r="R68" s="137"/>
      <c r="S68" s="138"/>
      <c r="T68" s="138"/>
      <c r="U68" s="147"/>
      <c r="V68" s="138"/>
      <c r="W68" s="137"/>
    </row>
    <row r="69" ht="32.9" customHeight="1" spans="1:23">
      <c r="A69" s="130" t="s">
        <v>323</v>
      </c>
      <c r="B69" s="131" t="s">
        <v>425</v>
      </c>
      <c r="C69" s="132" t="s">
        <v>426</v>
      </c>
      <c r="D69" s="132" t="s">
        <v>52</v>
      </c>
      <c r="E69" s="129" t="s">
        <v>427</v>
      </c>
      <c r="F69" s="129" t="s">
        <v>151</v>
      </c>
      <c r="G69" s="129" t="s">
        <v>428</v>
      </c>
      <c r="H69" s="129" t="s">
        <v>259</v>
      </c>
      <c r="I69" s="129">
        <v>180369</v>
      </c>
      <c r="J69" s="139">
        <f t="shared" ref="J67:J84" si="1">K69</f>
        <v>180369</v>
      </c>
      <c r="K69" s="140">
        <v>180369</v>
      </c>
      <c r="L69" s="143"/>
      <c r="M69" s="142"/>
      <c r="N69" s="143"/>
      <c r="O69" s="143"/>
      <c r="P69" s="144"/>
      <c r="Q69" s="138"/>
      <c r="R69" s="137"/>
      <c r="S69" s="138"/>
      <c r="T69" s="138"/>
      <c r="U69" s="147"/>
      <c r="V69" s="138"/>
      <c r="W69" s="137"/>
    </row>
    <row r="70" ht="32.9" customHeight="1" spans="1:23">
      <c r="A70" s="130" t="s">
        <v>323</v>
      </c>
      <c r="B70" s="131" t="s">
        <v>425</v>
      </c>
      <c r="C70" s="132" t="s">
        <v>426</v>
      </c>
      <c r="D70" s="132" t="s">
        <v>52</v>
      </c>
      <c r="E70" s="129" t="s">
        <v>427</v>
      </c>
      <c r="F70" s="129" t="s">
        <v>151</v>
      </c>
      <c r="G70" s="129" t="s">
        <v>429</v>
      </c>
      <c r="H70" s="129" t="s">
        <v>375</v>
      </c>
      <c r="I70" s="129">
        <v>194131</v>
      </c>
      <c r="J70" s="139">
        <f t="shared" si="1"/>
        <v>194131</v>
      </c>
      <c r="K70" s="140">
        <v>194131</v>
      </c>
      <c r="L70" s="143"/>
      <c r="M70" s="142"/>
      <c r="N70" s="143"/>
      <c r="O70" s="143"/>
      <c r="P70" s="144"/>
      <c r="Q70" s="138"/>
      <c r="R70" s="137"/>
      <c r="S70" s="138"/>
      <c r="T70" s="138"/>
      <c r="U70" s="147"/>
      <c r="V70" s="138"/>
      <c r="W70" s="137"/>
    </row>
    <row r="71" ht="32.9" customHeight="1" spans="1:23">
      <c r="A71" s="130" t="s">
        <v>430</v>
      </c>
      <c r="B71" s="131" t="s">
        <v>431</v>
      </c>
      <c r="C71" s="132" t="s">
        <v>432</v>
      </c>
      <c r="D71" s="132" t="s">
        <v>52</v>
      </c>
      <c r="E71" s="129" t="s">
        <v>433</v>
      </c>
      <c r="F71" s="129" t="s">
        <v>138</v>
      </c>
      <c r="G71" s="129" t="s">
        <v>434</v>
      </c>
      <c r="H71" s="129" t="s">
        <v>326</v>
      </c>
      <c r="I71" s="129">
        <v>1500</v>
      </c>
      <c r="J71" s="139">
        <f t="shared" si="1"/>
        <v>1500</v>
      </c>
      <c r="K71" s="140">
        <v>1500</v>
      </c>
      <c r="L71" s="143"/>
      <c r="M71" s="142"/>
      <c r="N71" s="143"/>
      <c r="O71" s="143"/>
      <c r="P71" s="144"/>
      <c r="Q71" s="138"/>
      <c r="R71" s="137"/>
      <c r="S71" s="138"/>
      <c r="T71" s="138"/>
      <c r="U71" s="147"/>
      <c r="V71" s="138"/>
      <c r="W71" s="137"/>
    </row>
    <row r="72" ht="32.9" customHeight="1" spans="1:23">
      <c r="A72" s="130" t="s">
        <v>430</v>
      </c>
      <c r="B72" s="131" t="s">
        <v>431</v>
      </c>
      <c r="C72" s="132" t="s">
        <v>432</v>
      </c>
      <c r="D72" s="132" t="s">
        <v>52</v>
      </c>
      <c r="E72" s="129" t="s">
        <v>433</v>
      </c>
      <c r="F72" s="129" t="s">
        <v>138</v>
      </c>
      <c r="G72" s="129" t="s">
        <v>407</v>
      </c>
      <c r="H72" s="129" t="s">
        <v>263</v>
      </c>
      <c r="I72" s="129">
        <v>400</v>
      </c>
      <c r="J72" s="139">
        <f t="shared" si="1"/>
        <v>400</v>
      </c>
      <c r="K72" s="140">
        <v>400</v>
      </c>
      <c r="L72" s="143"/>
      <c r="M72" s="142"/>
      <c r="N72" s="143"/>
      <c r="O72" s="143"/>
      <c r="P72" s="144"/>
      <c r="Q72" s="138"/>
      <c r="R72" s="137"/>
      <c r="S72" s="138"/>
      <c r="T72" s="138"/>
      <c r="U72" s="147"/>
      <c r="V72" s="138"/>
      <c r="W72" s="137"/>
    </row>
    <row r="73" ht="32.9" customHeight="1" spans="1:23">
      <c r="A73" s="130" t="s">
        <v>430</v>
      </c>
      <c r="B73" s="131" t="s">
        <v>431</v>
      </c>
      <c r="C73" s="132" t="s">
        <v>432</v>
      </c>
      <c r="D73" s="132" t="s">
        <v>52</v>
      </c>
      <c r="E73" s="129" t="s">
        <v>433</v>
      </c>
      <c r="F73" s="129" t="s">
        <v>138</v>
      </c>
      <c r="G73" s="129" t="s">
        <v>435</v>
      </c>
      <c r="H73" s="129" t="s">
        <v>275</v>
      </c>
      <c r="I73" s="129">
        <v>5100</v>
      </c>
      <c r="J73" s="139">
        <f t="shared" si="1"/>
        <v>5100</v>
      </c>
      <c r="K73" s="140">
        <v>5100</v>
      </c>
      <c r="L73" s="143"/>
      <c r="M73" s="142"/>
      <c r="N73" s="143"/>
      <c r="O73" s="143"/>
      <c r="P73" s="144"/>
      <c r="Q73" s="138"/>
      <c r="R73" s="137"/>
      <c r="S73" s="138"/>
      <c r="T73" s="138"/>
      <c r="U73" s="147"/>
      <c r="V73" s="138"/>
      <c r="W73" s="137"/>
    </row>
    <row r="74" ht="32.9" customHeight="1" spans="1:23">
      <c r="A74" s="130" t="s">
        <v>436</v>
      </c>
      <c r="B74" s="131" t="s">
        <v>437</v>
      </c>
      <c r="C74" s="132" t="s">
        <v>438</v>
      </c>
      <c r="D74" s="132" t="s">
        <v>52</v>
      </c>
      <c r="E74" s="129" t="s">
        <v>439</v>
      </c>
      <c r="F74" s="129" t="s">
        <v>129</v>
      </c>
      <c r="G74" s="129" t="s">
        <v>440</v>
      </c>
      <c r="H74" s="129" t="s">
        <v>257</v>
      </c>
      <c r="I74" s="129">
        <v>40000</v>
      </c>
      <c r="J74" s="139">
        <f t="shared" si="1"/>
        <v>40000</v>
      </c>
      <c r="K74" s="140">
        <v>40000</v>
      </c>
      <c r="L74" s="143"/>
      <c r="M74" s="142"/>
      <c r="N74" s="143"/>
      <c r="O74" s="143"/>
      <c r="P74" s="144"/>
      <c r="Q74" s="138"/>
      <c r="R74" s="137"/>
      <c r="S74" s="138"/>
      <c r="T74" s="138"/>
      <c r="U74" s="147"/>
      <c r="V74" s="138"/>
      <c r="W74" s="137"/>
    </row>
    <row r="75" ht="32.9" customHeight="1" spans="1:23">
      <c r="A75" s="130" t="s">
        <v>436</v>
      </c>
      <c r="B75" s="131" t="s">
        <v>441</v>
      </c>
      <c r="C75" s="132" t="s">
        <v>442</v>
      </c>
      <c r="D75" s="132" t="s">
        <v>52</v>
      </c>
      <c r="E75" s="129" t="s">
        <v>433</v>
      </c>
      <c r="F75" s="129" t="s">
        <v>138</v>
      </c>
      <c r="G75" s="129" t="s">
        <v>407</v>
      </c>
      <c r="H75" s="129" t="s">
        <v>263</v>
      </c>
      <c r="I75" s="129">
        <v>1500</v>
      </c>
      <c r="J75" s="139">
        <f t="shared" si="1"/>
        <v>1500</v>
      </c>
      <c r="K75" s="140">
        <v>1500</v>
      </c>
      <c r="L75" s="143"/>
      <c r="M75" s="142"/>
      <c r="N75" s="143"/>
      <c r="O75" s="143"/>
      <c r="P75" s="144"/>
      <c r="Q75" s="138"/>
      <c r="R75" s="137"/>
      <c r="S75" s="138"/>
      <c r="T75" s="138"/>
      <c r="U75" s="147"/>
      <c r="V75" s="138"/>
      <c r="W75" s="137"/>
    </row>
    <row r="76" ht="32.9" customHeight="1" spans="1:23">
      <c r="A76" s="130" t="s">
        <v>436</v>
      </c>
      <c r="B76" s="131" t="s">
        <v>441</v>
      </c>
      <c r="C76" s="132" t="s">
        <v>442</v>
      </c>
      <c r="D76" s="132" t="s">
        <v>52</v>
      </c>
      <c r="E76" s="129" t="s">
        <v>433</v>
      </c>
      <c r="F76" s="129" t="s">
        <v>138</v>
      </c>
      <c r="G76" s="129" t="s">
        <v>435</v>
      </c>
      <c r="H76" s="129" t="s">
        <v>275</v>
      </c>
      <c r="I76" s="129">
        <f>J76</f>
        <v>12597.87</v>
      </c>
      <c r="J76" s="139">
        <f t="shared" si="1"/>
        <v>12597.87</v>
      </c>
      <c r="K76" s="140">
        <v>12597.87</v>
      </c>
      <c r="L76" s="143"/>
      <c r="M76" s="142"/>
      <c r="N76" s="143"/>
      <c r="O76" s="143"/>
      <c r="P76" s="144"/>
      <c r="Q76" s="138"/>
      <c r="R76" s="137"/>
      <c r="S76" s="138"/>
      <c r="T76" s="138"/>
      <c r="U76" s="147"/>
      <c r="V76" s="138"/>
      <c r="W76" s="137"/>
    </row>
    <row r="77" ht="32.9" customHeight="1" spans="1:23">
      <c r="A77" s="130" t="s">
        <v>436</v>
      </c>
      <c r="B77" s="131" t="s">
        <v>443</v>
      </c>
      <c r="C77" s="132" t="s">
        <v>444</v>
      </c>
      <c r="D77" s="132" t="s">
        <v>52</v>
      </c>
      <c r="E77" s="129" t="s">
        <v>445</v>
      </c>
      <c r="F77" s="129" t="s">
        <v>137</v>
      </c>
      <c r="G77" s="129" t="s">
        <v>428</v>
      </c>
      <c r="H77" s="129" t="s">
        <v>259</v>
      </c>
      <c r="I77" s="129">
        <f>J77</f>
        <v>359400</v>
      </c>
      <c r="J77" s="139">
        <f t="shared" si="1"/>
        <v>359400</v>
      </c>
      <c r="K77" s="140">
        <v>359400</v>
      </c>
      <c r="L77" s="143"/>
      <c r="M77" s="142"/>
      <c r="N77" s="143"/>
      <c r="O77" s="143"/>
      <c r="P77" s="144"/>
      <c r="Q77" s="138"/>
      <c r="R77" s="137"/>
      <c r="S77" s="138"/>
      <c r="T77" s="138"/>
      <c r="U77" s="147"/>
      <c r="V77" s="138"/>
      <c r="W77" s="137"/>
    </row>
    <row r="78" ht="32.9" customHeight="1" spans="1:23">
      <c r="A78" s="130" t="s">
        <v>436</v>
      </c>
      <c r="B78" s="148" t="s">
        <v>446</v>
      </c>
      <c r="C78" s="132" t="s">
        <v>447</v>
      </c>
      <c r="D78" s="132" t="s">
        <v>52</v>
      </c>
      <c r="E78" s="129" t="s">
        <v>448</v>
      </c>
      <c r="F78" s="129" t="s">
        <v>143</v>
      </c>
      <c r="G78" s="148" t="s">
        <v>402</v>
      </c>
      <c r="H78" s="129" t="s">
        <v>403</v>
      </c>
      <c r="I78" s="148">
        <v>170000</v>
      </c>
      <c r="J78" s="148">
        <f t="shared" si="1"/>
        <v>170000</v>
      </c>
      <c r="K78" s="148">
        <v>170000</v>
      </c>
      <c r="L78" s="148"/>
      <c r="M78" s="142"/>
      <c r="N78" s="143"/>
      <c r="O78" s="143"/>
      <c r="P78" s="144"/>
      <c r="Q78" s="138"/>
      <c r="R78" s="137"/>
      <c r="S78" s="138"/>
      <c r="T78" s="138"/>
      <c r="U78" s="147"/>
      <c r="V78" s="138"/>
      <c r="W78" s="137"/>
    </row>
    <row r="79" ht="32.9" customHeight="1" spans="1:23">
      <c r="A79" s="130" t="s">
        <v>430</v>
      </c>
      <c r="B79" s="148" t="s">
        <v>449</v>
      </c>
      <c r="C79" s="132" t="s">
        <v>450</v>
      </c>
      <c r="D79" s="132" t="s">
        <v>52</v>
      </c>
      <c r="E79" s="129" t="s">
        <v>422</v>
      </c>
      <c r="F79" s="129" t="s">
        <v>163</v>
      </c>
      <c r="G79" s="148" t="s">
        <v>451</v>
      </c>
      <c r="H79" s="129" t="s">
        <v>452</v>
      </c>
      <c r="I79" s="148">
        <v>6477.5</v>
      </c>
      <c r="J79" s="148"/>
      <c r="K79" s="148"/>
      <c r="L79" s="148">
        <v>6477.5</v>
      </c>
      <c r="M79" s="142"/>
      <c r="N79" s="143"/>
      <c r="O79" s="143"/>
      <c r="P79" s="144"/>
      <c r="Q79" s="138"/>
      <c r="R79" s="137"/>
      <c r="S79" s="138"/>
      <c r="T79" s="138"/>
      <c r="U79" s="147"/>
      <c r="V79" s="138"/>
      <c r="W79" s="137"/>
    </row>
    <row r="80" ht="32.9" customHeight="1" spans="1:23">
      <c r="A80" s="130" t="s">
        <v>436</v>
      </c>
      <c r="B80" s="148" t="s">
        <v>453</v>
      </c>
      <c r="C80" s="132" t="s">
        <v>454</v>
      </c>
      <c r="D80" s="132" t="s">
        <v>52</v>
      </c>
      <c r="E80" s="129" t="s">
        <v>455</v>
      </c>
      <c r="F80" s="129" t="s">
        <v>456</v>
      </c>
      <c r="G80" s="148" t="s">
        <v>402</v>
      </c>
      <c r="H80" s="129" t="s">
        <v>403</v>
      </c>
      <c r="I80" s="148">
        <v>500000</v>
      </c>
      <c r="J80" s="148"/>
      <c r="K80" s="148"/>
      <c r="L80" s="148">
        <v>500000</v>
      </c>
      <c r="M80" s="142"/>
      <c r="N80" s="143"/>
      <c r="O80" s="143"/>
      <c r="P80" s="144"/>
      <c r="Q80" s="138"/>
      <c r="R80" s="137"/>
      <c r="S80" s="138"/>
      <c r="T80" s="138"/>
      <c r="U80" s="147"/>
      <c r="V80" s="138"/>
      <c r="W80" s="137"/>
    </row>
    <row r="81" ht="32.9" customHeight="1" spans="1:23">
      <c r="A81" s="130" t="s">
        <v>436</v>
      </c>
      <c r="B81" s="148" t="s">
        <v>457</v>
      </c>
      <c r="C81" s="149" t="s">
        <v>458</v>
      </c>
      <c r="D81" s="132" t="s">
        <v>52</v>
      </c>
      <c r="E81" s="129">
        <v>2130599</v>
      </c>
      <c r="F81" s="129" t="s">
        <v>145</v>
      </c>
      <c r="G81" s="148">
        <v>30201</v>
      </c>
      <c r="H81" s="129" t="s">
        <v>263</v>
      </c>
      <c r="I81" s="148">
        <v>40000</v>
      </c>
      <c r="J81" s="148">
        <f>K81</f>
        <v>40000</v>
      </c>
      <c r="K81" s="148">
        <v>40000</v>
      </c>
      <c r="L81" s="148"/>
      <c r="M81" s="142"/>
      <c r="N81" s="143"/>
      <c r="O81" s="143"/>
      <c r="P81" s="144"/>
      <c r="Q81" s="138"/>
      <c r="R81" s="137"/>
      <c r="S81" s="138"/>
      <c r="T81" s="138"/>
      <c r="U81" s="147"/>
      <c r="V81" s="138"/>
      <c r="W81" s="137"/>
    </row>
    <row r="82" ht="32.9" customHeight="1" spans="1:23">
      <c r="A82" s="130" t="s">
        <v>323</v>
      </c>
      <c r="B82" s="148" t="s">
        <v>425</v>
      </c>
      <c r="C82" s="150" t="s">
        <v>459</v>
      </c>
      <c r="D82" s="132" t="s">
        <v>52</v>
      </c>
      <c r="E82" s="129">
        <v>2140106</v>
      </c>
      <c r="F82" s="129" t="s">
        <v>151</v>
      </c>
      <c r="G82" s="148">
        <v>30227</v>
      </c>
      <c r="H82" s="129" t="s">
        <v>352</v>
      </c>
      <c r="I82" s="148">
        <v>160000</v>
      </c>
      <c r="J82" s="148">
        <f>K82</f>
        <v>160000</v>
      </c>
      <c r="K82" s="148">
        <v>160000</v>
      </c>
      <c r="L82" s="148"/>
      <c r="M82" s="142"/>
      <c r="N82" s="143"/>
      <c r="O82" s="143"/>
      <c r="P82" s="144"/>
      <c r="Q82" s="138"/>
      <c r="R82" s="137"/>
      <c r="S82" s="138"/>
      <c r="T82" s="138"/>
      <c r="U82" s="147"/>
      <c r="V82" s="138"/>
      <c r="W82" s="137"/>
    </row>
    <row r="83" ht="18.85" customHeight="1" spans="1:23">
      <c r="A83" s="20" t="s">
        <v>165</v>
      </c>
      <c r="B83" s="151"/>
      <c r="C83" s="152"/>
      <c r="D83" s="152"/>
      <c r="E83" s="152"/>
      <c r="F83" s="152"/>
      <c r="G83" s="152"/>
      <c r="H83" s="153"/>
      <c r="I83" s="148">
        <f>J83+L83+R83</f>
        <v>8048237.37</v>
      </c>
      <c r="J83" s="148">
        <f>SUM(J9:J82)</f>
        <v>6965914.87</v>
      </c>
      <c r="K83" s="148">
        <f>SUM(K9:K82)</f>
        <v>6965914.87</v>
      </c>
      <c r="L83" s="148">
        <f>SUM(L9:L82)</f>
        <v>766477.5</v>
      </c>
      <c r="M83" s="138"/>
      <c r="N83" s="154">
        <f>SUM(N9:N82)</f>
        <v>0</v>
      </c>
      <c r="O83" s="154">
        <f>SUM(O9:O82)</f>
        <v>0</v>
      </c>
      <c r="P83" s="137">
        <f>SUM(P9:P82)</f>
        <v>0</v>
      </c>
      <c r="Q83" s="137">
        <f>SUM(Q9:Q82)</f>
        <v>0</v>
      </c>
      <c r="R83" s="148">
        <f>SUM(R9:R82)</f>
        <v>315845</v>
      </c>
      <c r="S83" s="138"/>
      <c r="T83" s="138"/>
      <c r="U83" s="147"/>
      <c r="V83" s="138"/>
      <c r="W83" s="148">
        <f>SUM(W9:W82)</f>
        <v>315845</v>
      </c>
    </row>
  </sheetData>
  <mergeCells count="26">
    <mergeCell ref="A3:W3"/>
    <mergeCell ref="A4:I4"/>
    <mergeCell ref="A83:H8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3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0833333333333" defaultRowHeight="11.95" customHeight="1"/>
  <cols>
    <col min="1" max="1" width="34.2166666666667" customWidth="1"/>
    <col min="2" max="2" width="29" customWidth="1"/>
    <col min="3" max="3" width="17.2166666666667" customWidth="1"/>
    <col min="4" max="4" width="21" customWidth="1"/>
    <col min="5" max="5" width="23.55" customWidth="1"/>
    <col min="6" max="6" width="11.2166666666667" customWidth="1"/>
    <col min="7" max="7" width="10.3333333333333" customWidth="1"/>
    <col min="8" max="8" width="9.33333333333333" customWidth="1"/>
    <col min="9" max="9" width="26.875" customWidth="1"/>
    <col min="10" max="10" width="27.4416666666667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60" t="s">
        <v>460</v>
      </c>
    </row>
    <row r="3" ht="28.5" customHeight="1" spans="1:10">
      <c r="A3" s="51" t="s">
        <v>461</v>
      </c>
      <c r="B3" s="33"/>
      <c r="C3" s="33"/>
      <c r="D3" s="33"/>
      <c r="E3" s="33"/>
      <c r="F3" s="56"/>
      <c r="G3" s="33"/>
      <c r="H3" s="56"/>
      <c r="I3" s="56"/>
      <c r="J3" s="33"/>
    </row>
    <row r="4" ht="15.05" customHeight="1" spans="1:1">
      <c r="A4" s="5" t="str">
        <f>'部门财务收支预算总表01-1'!A4</f>
        <v>单位名称：新平彝族傣族自治县建兴乡人民政府</v>
      </c>
    </row>
    <row r="5" ht="14.25" customHeight="1" spans="1:10">
      <c r="A5" s="52" t="s">
        <v>462</v>
      </c>
      <c r="B5" s="52" t="s">
        <v>463</v>
      </c>
      <c r="C5" s="52" t="s">
        <v>464</v>
      </c>
      <c r="D5" s="52" t="s">
        <v>465</v>
      </c>
      <c r="E5" s="52" t="s">
        <v>466</v>
      </c>
      <c r="F5" s="57" t="s">
        <v>467</v>
      </c>
      <c r="G5" s="52" t="s">
        <v>468</v>
      </c>
      <c r="H5" s="57" t="s">
        <v>469</v>
      </c>
      <c r="I5" s="57" t="s">
        <v>470</v>
      </c>
      <c r="J5" s="52" t="s">
        <v>471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7">
        <v>6</v>
      </c>
      <c r="G6" s="52">
        <v>7</v>
      </c>
      <c r="H6" s="57">
        <v>8</v>
      </c>
      <c r="I6" s="57">
        <v>9</v>
      </c>
      <c r="J6" s="52">
        <v>10</v>
      </c>
    </row>
    <row r="7" s="118" customFormat="1" ht="14.25" spans="1:10">
      <c r="A7" s="102" t="s">
        <v>52</v>
      </c>
      <c r="B7" s="102"/>
      <c r="C7" s="119"/>
      <c r="D7" s="108"/>
      <c r="E7" s="108"/>
      <c r="F7" s="108"/>
      <c r="G7" s="108"/>
      <c r="H7" s="108"/>
      <c r="I7" s="108"/>
      <c r="J7" s="108"/>
    </row>
    <row r="8" s="118" customFormat="1" ht="14.25" spans="1:10">
      <c r="A8" s="120" t="s">
        <v>472</v>
      </c>
      <c r="B8" s="104"/>
      <c r="C8" s="104"/>
      <c r="D8" s="108"/>
      <c r="E8" s="108"/>
      <c r="F8" s="108"/>
      <c r="G8" s="108"/>
      <c r="H8" s="108"/>
      <c r="I8" s="108"/>
      <c r="J8" s="108"/>
    </row>
    <row r="9" s="118" customFormat="1" ht="36" spans="1:10">
      <c r="A9" s="102"/>
      <c r="B9" s="102" t="s">
        <v>473</v>
      </c>
      <c r="C9" s="121" t="s">
        <v>474</v>
      </c>
      <c r="D9" s="122" t="s">
        <v>475</v>
      </c>
      <c r="E9" s="109" t="s">
        <v>476</v>
      </c>
      <c r="F9" s="105" t="s">
        <v>188</v>
      </c>
      <c r="G9" s="109" t="s">
        <v>477</v>
      </c>
      <c r="H9" s="109" t="s">
        <v>478</v>
      </c>
      <c r="I9" s="122" t="s">
        <v>479</v>
      </c>
      <c r="J9" s="122" t="s">
        <v>480</v>
      </c>
    </row>
    <row r="10" s="118" customFormat="1" ht="60" spans="1:10">
      <c r="A10" s="123"/>
      <c r="B10" s="102" t="s">
        <v>473</v>
      </c>
      <c r="C10" s="121" t="s">
        <v>481</v>
      </c>
      <c r="D10" s="122" t="s">
        <v>482</v>
      </c>
      <c r="E10" s="109" t="s">
        <v>483</v>
      </c>
      <c r="F10" s="105" t="s">
        <v>484</v>
      </c>
      <c r="G10" s="109" t="s">
        <v>485</v>
      </c>
      <c r="H10" s="109" t="s">
        <v>478</v>
      </c>
      <c r="I10" s="122" t="s">
        <v>486</v>
      </c>
      <c r="J10" s="122" t="s">
        <v>487</v>
      </c>
    </row>
    <row r="11" s="118" customFormat="1" ht="60" spans="1:10">
      <c r="A11" s="123"/>
      <c r="B11" s="102" t="s">
        <v>473</v>
      </c>
      <c r="C11" s="121" t="s">
        <v>488</v>
      </c>
      <c r="D11" s="122" t="s">
        <v>489</v>
      </c>
      <c r="E11" s="109" t="s">
        <v>483</v>
      </c>
      <c r="F11" s="105" t="s">
        <v>484</v>
      </c>
      <c r="G11" s="109" t="s">
        <v>485</v>
      </c>
      <c r="H11" s="109" t="s">
        <v>478</v>
      </c>
      <c r="I11" s="122" t="s">
        <v>490</v>
      </c>
      <c r="J11" s="122" t="s">
        <v>491</v>
      </c>
    </row>
    <row r="12" s="118" customFormat="1" ht="48" spans="1:10">
      <c r="A12" s="123"/>
      <c r="B12" s="102" t="s">
        <v>492</v>
      </c>
      <c r="C12" s="121" t="s">
        <v>493</v>
      </c>
      <c r="D12" s="122" t="s">
        <v>494</v>
      </c>
      <c r="E12" s="109" t="s">
        <v>483</v>
      </c>
      <c r="F12" s="105" t="s">
        <v>495</v>
      </c>
      <c r="G12" s="109" t="s">
        <v>496</v>
      </c>
      <c r="H12" s="109" t="s">
        <v>497</v>
      </c>
      <c r="I12" s="122" t="s">
        <v>498</v>
      </c>
      <c r="J12" s="122" t="s">
        <v>499</v>
      </c>
    </row>
    <row r="13" s="118" customFormat="1" ht="60" spans="1:10">
      <c r="A13" s="123"/>
      <c r="B13" s="102" t="s">
        <v>500</v>
      </c>
      <c r="C13" s="121" t="s">
        <v>501</v>
      </c>
      <c r="D13" s="122" t="s">
        <v>502</v>
      </c>
      <c r="E13" s="109" t="s">
        <v>476</v>
      </c>
      <c r="F13" s="105" t="s">
        <v>503</v>
      </c>
      <c r="G13" s="109" t="s">
        <v>485</v>
      </c>
      <c r="H13" s="109" t="s">
        <v>478</v>
      </c>
      <c r="I13" s="122" t="s">
        <v>504</v>
      </c>
      <c r="J13" s="122" t="s">
        <v>505</v>
      </c>
    </row>
    <row r="14" s="118" customFormat="1" ht="14.25" spans="1:10">
      <c r="A14" s="120" t="s">
        <v>417</v>
      </c>
      <c r="B14" s="123"/>
      <c r="C14" s="123"/>
      <c r="D14" s="123"/>
      <c r="E14" s="123"/>
      <c r="F14" s="123"/>
      <c r="G14" s="123"/>
      <c r="H14" s="123"/>
      <c r="I14" s="123"/>
      <c r="J14" s="123"/>
    </row>
    <row r="15" s="118" customFormat="1" ht="60" spans="1:10">
      <c r="A15" s="123"/>
      <c r="B15" s="102" t="s">
        <v>473</v>
      </c>
      <c r="C15" s="121" t="s">
        <v>474</v>
      </c>
      <c r="D15" s="122" t="s">
        <v>506</v>
      </c>
      <c r="E15" s="109" t="s">
        <v>483</v>
      </c>
      <c r="F15" s="105" t="s">
        <v>507</v>
      </c>
      <c r="G15" s="109" t="s">
        <v>477</v>
      </c>
      <c r="H15" s="109" t="s">
        <v>478</v>
      </c>
      <c r="I15" s="122" t="s">
        <v>508</v>
      </c>
      <c r="J15" s="122" t="s">
        <v>509</v>
      </c>
    </row>
    <row r="16" s="118" customFormat="1" ht="60" spans="1:10">
      <c r="A16" s="123"/>
      <c r="B16" s="102" t="s">
        <v>473</v>
      </c>
      <c r="C16" s="121" t="s">
        <v>474</v>
      </c>
      <c r="D16" s="122" t="s">
        <v>510</v>
      </c>
      <c r="E16" s="109" t="s">
        <v>483</v>
      </c>
      <c r="F16" s="105" t="s">
        <v>511</v>
      </c>
      <c r="G16" s="109" t="s">
        <v>477</v>
      </c>
      <c r="H16" s="109" t="s">
        <v>478</v>
      </c>
      <c r="I16" s="122" t="s">
        <v>508</v>
      </c>
      <c r="J16" s="122" t="s">
        <v>509</v>
      </c>
    </row>
    <row r="17" s="118" customFormat="1" ht="60" spans="1:10">
      <c r="A17" s="123"/>
      <c r="B17" s="102" t="s">
        <v>473</v>
      </c>
      <c r="C17" s="121" t="s">
        <v>474</v>
      </c>
      <c r="D17" s="122" t="s">
        <v>512</v>
      </c>
      <c r="E17" s="109" t="s">
        <v>483</v>
      </c>
      <c r="F17" s="105" t="s">
        <v>513</v>
      </c>
      <c r="G17" s="109" t="s">
        <v>477</v>
      </c>
      <c r="H17" s="109" t="s">
        <v>478</v>
      </c>
      <c r="I17" s="122" t="s">
        <v>508</v>
      </c>
      <c r="J17" s="122" t="s">
        <v>509</v>
      </c>
    </row>
    <row r="18" s="118" customFormat="1" ht="60" spans="1:10">
      <c r="A18" s="123"/>
      <c r="B18" s="102" t="s">
        <v>473</v>
      </c>
      <c r="C18" s="121" t="s">
        <v>474</v>
      </c>
      <c r="D18" s="122" t="s">
        <v>514</v>
      </c>
      <c r="E18" s="109" t="s">
        <v>483</v>
      </c>
      <c r="F18" s="105" t="s">
        <v>513</v>
      </c>
      <c r="G18" s="109" t="s">
        <v>477</v>
      </c>
      <c r="H18" s="109" t="s">
        <v>478</v>
      </c>
      <c r="I18" s="122" t="s">
        <v>508</v>
      </c>
      <c r="J18" s="122" t="s">
        <v>509</v>
      </c>
    </row>
    <row r="19" s="118" customFormat="1" ht="60" spans="1:10">
      <c r="A19" s="123"/>
      <c r="B19" s="102" t="s">
        <v>473</v>
      </c>
      <c r="C19" s="121" t="s">
        <v>474</v>
      </c>
      <c r="D19" s="122" t="s">
        <v>515</v>
      </c>
      <c r="E19" s="109" t="s">
        <v>483</v>
      </c>
      <c r="F19" s="105" t="s">
        <v>516</v>
      </c>
      <c r="G19" s="109" t="s">
        <v>477</v>
      </c>
      <c r="H19" s="109" t="s">
        <v>478</v>
      </c>
      <c r="I19" s="122" t="s">
        <v>508</v>
      </c>
      <c r="J19" s="122" t="s">
        <v>509</v>
      </c>
    </row>
    <row r="20" s="118" customFormat="1" ht="60" spans="1:10">
      <c r="A20" s="123"/>
      <c r="B20" s="102" t="s">
        <v>473</v>
      </c>
      <c r="C20" s="121" t="s">
        <v>481</v>
      </c>
      <c r="D20" s="122" t="s">
        <v>517</v>
      </c>
      <c r="E20" s="109" t="s">
        <v>483</v>
      </c>
      <c r="F20" s="105" t="s">
        <v>484</v>
      </c>
      <c r="G20" s="109" t="s">
        <v>485</v>
      </c>
      <c r="H20" s="109" t="s">
        <v>478</v>
      </c>
      <c r="I20" s="122" t="s">
        <v>508</v>
      </c>
      <c r="J20" s="122" t="s">
        <v>518</v>
      </c>
    </row>
    <row r="21" s="118" customFormat="1" ht="60" spans="1:10">
      <c r="A21" s="123"/>
      <c r="B21" s="102" t="s">
        <v>473</v>
      </c>
      <c r="C21" s="121" t="s">
        <v>488</v>
      </c>
      <c r="D21" s="122" t="s">
        <v>519</v>
      </c>
      <c r="E21" s="109" t="s">
        <v>483</v>
      </c>
      <c r="F21" s="105" t="s">
        <v>484</v>
      </c>
      <c r="G21" s="109" t="s">
        <v>520</v>
      </c>
      <c r="H21" s="109" t="s">
        <v>478</v>
      </c>
      <c r="I21" s="122" t="s">
        <v>508</v>
      </c>
      <c r="J21" s="122" t="s">
        <v>521</v>
      </c>
    </row>
    <row r="22" s="118" customFormat="1" ht="24" spans="1:10">
      <c r="A22" s="123"/>
      <c r="B22" s="102" t="s">
        <v>492</v>
      </c>
      <c r="C22" s="121" t="s">
        <v>493</v>
      </c>
      <c r="D22" s="122" t="s">
        <v>522</v>
      </c>
      <c r="E22" s="109" t="s">
        <v>483</v>
      </c>
      <c r="F22" s="105" t="s">
        <v>523</v>
      </c>
      <c r="G22" s="109" t="s">
        <v>524</v>
      </c>
      <c r="H22" s="109" t="s">
        <v>478</v>
      </c>
      <c r="I22" s="122" t="s">
        <v>525</v>
      </c>
      <c r="J22" s="122" t="s">
        <v>526</v>
      </c>
    </row>
    <row r="23" s="118" customFormat="1" ht="60" spans="1:10">
      <c r="A23" s="123"/>
      <c r="B23" s="102" t="s">
        <v>500</v>
      </c>
      <c r="C23" s="121" t="s">
        <v>501</v>
      </c>
      <c r="D23" s="122" t="s">
        <v>527</v>
      </c>
      <c r="E23" s="109" t="s">
        <v>476</v>
      </c>
      <c r="F23" s="105" t="s">
        <v>503</v>
      </c>
      <c r="G23" s="109" t="s">
        <v>485</v>
      </c>
      <c r="H23" s="109" t="s">
        <v>478</v>
      </c>
      <c r="I23" s="122" t="s">
        <v>508</v>
      </c>
      <c r="J23" s="122" t="s">
        <v>528</v>
      </c>
    </row>
    <row r="24" s="118" customFormat="1" ht="14.25" spans="1:10">
      <c r="A24" s="120" t="s">
        <v>339</v>
      </c>
      <c r="B24" s="123"/>
      <c r="C24" s="123"/>
      <c r="D24" s="123"/>
      <c r="E24" s="123"/>
      <c r="F24" s="123"/>
      <c r="G24" s="123"/>
      <c r="H24" s="123"/>
      <c r="I24" s="123"/>
      <c r="J24" s="123"/>
    </row>
    <row r="25" s="118" customFormat="1" ht="60" spans="1:10">
      <c r="A25" s="123"/>
      <c r="B25" s="102" t="s">
        <v>473</v>
      </c>
      <c r="C25" s="121" t="s">
        <v>474</v>
      </c>
      <c r="D25" s="122" t="s">
        <v>529</v>
      </c>
      <c r="E25" s="109" t="s">
        <v>483</v>
      </c>
      <c r="F25" s="105" t="s">
        <v>530</v>
      </c>
      <c r="G25" s="109" t="s">
        <v>477</v>
      </c>
      <c r="H25" s="109" t="s">
        <v>478</v>
      </c>
      <c r="I25" s="122" t="s">
        <v>508</v>
      </c>
      <c r="J25" s="122" t="s">
        <v>531</v>
      </c>
    </row>
    <row r="26" s="118" customFormat="1" ht="60" spans="1:10">
      <c r="A26" s="123"/>
      <c r="B26" s="102" t="s">
        <v>473</v>
      </c>
      <c r="C26" s="121" t="s">
        <v>481</v>
      </c>
      <c r="D26" s="122" t="s">
        <v>532</v>
      </c>
      <c r="E26" s="109" t="s">
        <v>483</v>
      </c>
      <c r="F26" s="105" t="s">
        <v>484</v>
      </c>
      <c r="G26" s="109" t="s">
        <v>485</v>
      </c>
      <c r="H26" s="109" t="s">
        <v>478</v>
      </c>
      <c r="I26" s="122" t="s">
        <v>508</v>
      </c>
      <c r="J26" s="122" t="s">
        <v>533</v>
      </c>
    </row>
    <row r="27" s="118" customFormat="1" ht="60" spans="1:10">
      <c r="A27" s="123"/>
      <c r="B27" s="102" t="s">
        <v>473</v>
      </c>
      <c r="C27" s="121" t="s">
        <v>488</v>
      </c>
      <c r="D27" s="122" t="s">
        <v>534</v>
      </c>
      <c r="E27" s="109" t="s">
        <v>483</v>
      </c>
      <c r="F27" s="105" t="s">
        <v>484</v>
      </c>
      <c r="G27" s="109" t="s">
        <v>535</v>
      </c>
      <c r="H27" s="109" t="s">
        <v>478</v>
      </c>
      <c r="I27" s="122" t="s">
        <v>508</v>
      </c>
      <c r="J27" s="122" t="s">
        <v>536</v>
      </c>
    </row>
    <row r="28" s="118" customFormat="1" ht="60" spans="1:10">
      <c r="A28" s="123"/>
      <c r="B28" s="102" t="s">
        <v>492</v>
      </c>
      <c r="C28" s="121" t="s">
        <v>493</v>
      </c>
      <c r="D28" s="122" t="s">
        <v>537</v>
      </c>
      <c r="E28" s="109" t="s">
        <v>483</v>
      </c>
      <c r="F28" s="105" t="s">
        <v>538</v>
      </c>
      <c r="G28" s="109" t="s">
        <v>524</v>
      </c>
      <c r="H28" s="109" t="s">
        <v>497</v>
      </c>
      <c r="I28" s="122" t="s">
        <v>508</v>
      </c>
      <c r="J28" s="122" t="s">
        <v>539</v>
      </c>
    </row>
    <row r="29" s="118" customFormat="1" ht="60" spans="1:10">
      <c r="A29" s="123"/>
      <c r="B29" s="102" t="s">
        <v>500</v>
      </c>
      <c r="C29" s="121" t="s">
        <v>501</v>
      </c>
      <c r="D29" s="122" t="s">
        <v>540</v>
      </c>
      <c r="E29" s="109" t="s">
        <v>476</v>
      </c>
      <c r="F29" s="105" t="s">
        <v>503</v>
      </c>
      <c r="G29" s="109" t="s">
        <v>485</v>
      </c>
      <c r="H29" s="109" t="s">
        <v>478</v>
      </c>
      <c r="I29" s="122" t="s">
        <v>508</v>
      </c>
      <c r="J29" s="122" t="s">
        <v>541</v>
      </c>
    </row>
    <row r="30" s="118" customFormat="1" ht="14.25" spans="1:10">
      <c r="A30" s="120" t="s">
        <v>341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s="118" customFormat="1" ht="60" spans="1:10">
      <c r="A31" s="123"/>
      <c r="B31" s="102" t="s">
        <v>473</v>
      </c>
      <c r="C31" s="121" t="s">
        <v>474</v>
      </c>
      <c r="D31" s="122" t="s">
        <v>542</v>
      </c>
      <c r="E31" s="109" t="s">
        <v>483</v>
      </c>
      <c r="F31" s="105" t="s">
        <v>530</v>
      </c>
      <c r="G31" s="109" t="s">
        <v>477</v>
      </c>
      <c r="H31" s="109" t="s">
        <v>478</v>
      </c>
      <c r="I31" s="122" t="s">
        <v>508</v>
      </c>
      <c r="J31" s="122" t="s">
        <v>531</v>
      </c>
    </row>
    <row r="32" s="118" customFormat="1" ht="60" spans="1:10">
      <c r="A32" s="123"/>
      <c r="B32" s="102" t="s">
        <v>473</v>
      </c>
      <c r="C32" s="121" t="s">
        <v>474</v>
      </c>
      <c r="D32" s="122" t="s">
        <v>543</v>
      </c>
      <c r="E32" s="109" t="s">
        <v>483</v>
      </c>
      <c r="F32" s="105" t="s">
        <v>186</v>
      </c>
      <c r="G32" s="109" t="s">
        <v>544</v>
      </c>
      <c r="H32" s="109" t="s">
        <v>478</v>
      </c>
      <c r="I32" s="122" t="s">
        <v>508</v>
      </c>
      <c r="J32" s="122" t="s">
        <v>545</v>
      </c>
    </row>
    <row r="33" s="118" customFormat="1" ht="60" spans="1:10">
      <c r="A33" s="123"/>
      <c r="B33" s="102" t="s">
        <v>473</v>
      </c>
      <c r="C33" s="121" t="s">
        <v>474</v>
      </c>
      <c r="D33" s="122" t="s">
        <v>546</v>
      </c>
      <c r="E33" s="109" t="s">
        <v>483</v>
      </c>
      <c r="F33" s="105" t="s">
        <v>186</v>
      </c>
      <c r="G33" s="109" t="s">
        <v>520</v>
      </c>
      <c r="H33" s="109" t="s">
        <v>478</v>
      </c>
      <c r="I33" s="122" t="s">
        <v>508</v>
      </c>
      <c r="J33" s="122" t="s">
        <v>547</v>
      </c>
    </row>
    <row r="34" s="118" customFormat="1" ht="60" spans="1:10">
      <c r="A34" s="123"/>
      <c r="B34" s="102" t="s">
        <v>473</v>
      </c>
      <c r="C34" s="121" t="s">
        <v>481</v>
      </c>
      <c r="D34" s="122" t="s">
        <v>548</v>
      </c>
      <c r="E34" s="109" t="s">
        <v>476</v>
      </c>
      <c r="F34" s="105" t="s">
        <v>549</v>
      </c>
      <c r="G34" s="109" t="s">
        <v>485</v>
      </c>
      <c r="H34" s="109" t="s">
        <v>478</v>
      </c>
      <c r="I34" s="122" t="s">
        <v>508</v>
      </c>
      <c r="J34" s="122" t="s">
        <v>550</v>
      </c>
    </row>
    <row r="35" s="118" customFormat="1" ht="60" spans="1:10">
      <c r="A35" s="123"/>
      <c r="B35" s="102" t="s">
        <v>473</v>
      </c>
      <c r="C35" s="121" t="s">
        <v>488</v>
      </c>
      <c r="D35" s="122" t="s">
        <v>534</v>
      </c>
      <c r="E35" s="109" t="s">
        <v>483</v>
      </c>
      <c r="F35" s="105" t="s">
        <v>484</v>
      </c>
      <c r="G35" s="109" t="s">
        <v>535</v>
      </c>
      <c r="H35" s="109" t="s">
        <v>478</v>
      </c>
      <c r="I35" s="122" t="s">
        <v>508</v>
      </c>
      <c r="J35" s="122" t="s">
        <v>536</v>
      </c>
    </row>
    <row r="36" s="118" customFormat="1" ht="14.25" spans="1:10">
      <c r="A36" s="123"/>
      <c r="B36" s="102" t="s">
        <v>492</v>
      </c>
      <c r="C36" s="121" t="s">
        <v>493</v>
      </c>
      <c r="D36" s="122" t="s">
        <v>537</v>
      </c>
      <c r="E36" s="109" t="s">
        <v>483</v>
      </c>
      <c r="F36" s="105" t="s">
        <v>538</v>
      </c>
      <c r="G36" s="109" t="s">
        <v>551</v>
      </c>
      <c r="H36" s="109" t="s">
        <v>497</v>
      </c>
      <c r="I36" s="122" t="s">
        <v>552</v>
      </c>
      <c r="J36" s="122" t="s">
        <v>553</v>
      </c>
    </row>
    <row r="37" s="118" customFormat="1" ht="60" spans="1:10">
      <c r="A37" s="123"/>
      <c r="B37" s="102" t="s">
        <v>500</v>
      </c>
      <c r="C37" s="121" t="s">
        <v>501</v>
      </c>
      <c r="D37" s="122" t="s">
        <v>540</v>
      </c>
      <c r="E37" s="109" t="s">
        <v>476</v>
      </c>
      <c r="F37" s="105" t="s">
        <v>503</v>
      </c>
      <c r="G37" s="109" t="s">
        <v>485</v>
      </c>
      <c r="H37" s="109" t="s">
        <v>478</v>
      </c>
      <c r="I37" s="122" t="s">
        <v>508</v>
      </c>
      <c r="J37" s="122" t="s">
        <v>541</v>
      </c>
    </row>
    <row r="38" s="118" customFormat="1" ht="14.25" spans="1:10">
      <c r="A38" s="120" t="s">
        <v>554</v>
      </c>
      <c r="B38" s="123"/>
      <c r="C38" s="123"/>
      <c r="D38" s="123"/>
      <c r="E38" s="123"/>
      <c r="F38" s="123"/>
      <c r="G38" s="123"/>
      <c r="H38" s="123"/>
      <c r="I38" s="123"/>
      <c r="J38" s="123"/>
    </row>
    <row r="39" s="118" customFormat="1" ht="60" spans="1:10">
      <c r="A39" s="123"/>
      <c r="B39" s="102" t="s">
        <v>473</v>
      </c>
      <c r="C39" s="121" t="s">
        <v>474</v>
      </c>
      <c r="D39" s="122" t="s">
        <v>555</v>
      </c>
      <c r="E39" s="109" t="s">
        <v>483</v>
      </c>
      <c r="F39" s="105" t="s">
        <v>556</v>
      </c>
      <c r="G39" s="109" t="s">
        <v>477</v>
      </c>
      <c r="H39" s="109" t="s">
        <v>478</v>
      </c>
      <c r="I39" s="122" t="s">
        <v>508</v>
      </c>
      <c r="J39" s="122" t="s">
        <v>557</v>
      </c>
    </row>
    <row r="40" s="118" customFormat="1" ht="60" spans="1:10">
      <c r="A40" s="123"/>
      <c r="B40" s="102" t="s">
        <v>473</v>
      </c>
      <c r="C40" s="121" t="s">
        <v>474</v>
      </c>
      <c r="D40" s="122" t="s">
        <v>558</v>
      </c>
      <c r="E40" s="109" t="s">
        <v>483</v>
      </c>
      <c r="F40" s="105" t="s">
        <v>559</v>
      </c>
      <c r="G40" s="109" t="s">
        <v>477</v>
      </c>
      <c r="H40" s="109" t="s">
        <v>478</v>
      </c>
      <c r="I40" s="122" t="s">
        <v>508</v>
      </c>
      <c r="J40" s="122" t="s">
        <v>557</v>
      </c>
    </row>
    <row r="41" s="118" customFormat="1" ht="60" spans="1:10">
      <c r="A41" s="123"/>
      <c r="B41" s="102" t="s">
        <v>473</v>
      </c>
      <c r="C41" s="121" t="s">
        <v>474</v>
      </c>
      <c r="D41" s="122" t="s">
        <v>560</v>
      </c>
      <c r="E41" s="109" t="s">
        <v>483</v>
      </c>
      <c r="F41" s="105" t="s">
        <v>561</v>
      </c>
      <c r="G41" s="109" t="s">
        <v>477</v>
      </c>
      <c r="H41" s="109" t="s">
        <v>478</v>
      </c>
      <c r="I41" s="122" t="s">
        <v>508</v>
      </c>
      <c r="J41" s="122" t="s">
        <v>557</v>
      </c>
    </row>
    <row r="42" s="118" customFormat="1" ht="60" spans="1:10">
      <c r="A42" s="123"/>
      <c r="B42" s="102" t="s">
        <v>473</v>
      </c>
      <c r="C42" s="121" t="s">
        <v>474</v>
      </c>
      <c r="D42" s="122" t="s">
        <v>562</v>
      </c>
      <c r="E42" s="109" t="s">
        <v>483</v>
      </c>
      <c r="F42" s="105" t="s">
        <v>511</v>
      </c>
      <c r="G42" s="109" t="s">
        <v>477</v>
      </c>
      <c r="H42" s="109" t="s">
        <v>478</v>
      </c>
      <c r="I42" s="122" t="s">
        <v>508</v>
      </c>
      <c r="J42" s="122" t="s">
        <v>557</v>
      </c>
    </row>
    <row r="43" s="118" customFormat="1" ht="60" spans="1:10">
      <c r="A43" s="123"/>
      <c r="B43" s="102" t="s">
        <v>473</v>
      </c>
      <c r="C43" s="121" t="s">
        <v>481</v>
      </c>
      <c r="D43" s="122" t="s">
        <v>517</v>
      </c>
      <c r="E43" s="109" t="s">
        <v>483</v>
      </c>
      <c r="F43" s="105" t="s">
        <v>484</v>
      </c>
      <c r="G43" s="109" t="s">
        <v>485</v>
      </c>
      <c r="H43" s="109" t="s">
        <v>478</v>
      </c>
      <c r="I43" s="122" t="s">
        <v>508</v>
      </c>
      <c r="J43" s="122" t="s">
        <v>518</v>
      </c>
    </row>
    <row r="44" s="118" customFormat="1" ht="60" spans="1:10">
      <c r="A44" s="123"/>
      <c r="B44" s="102" t="s">
        <v>473</v>
      </c>
      <c r="C44" s="121" t="s">
        <v>488</v>
      </c>
      <c r="D44" s="122" t="s">
        <v>563</v>
      </c>
      <c r="E44" s="109" t="s">
        <v>483</v>
      </c>
      <c r="F44" s="105" t="s">
        <v>484</v>
      </c>
      <c r="G44" s="109" t="s">
        <v>520</v>
      </c>
      <c r="H44" s="109" t="s">
        <v>478</v>
      </c>
      <c r="I44" s="122" t="s">
        <v>508</v>
      </c>
      <c r="J44" s="122" t="s">
        <v>536</v>
      </c>
    </row>
    <row r="45" s="118" customFormat="1" ht="24" spans="1:10">
      <c r="A45" s="123"/>
      <c r="B45" s="102" t="s">
        <v>492</v>
      </c>
      <c r="C45" s="121" t="s">
        <v>493</v>
      </c>
      <c r="D45" s="122" t="s">
        <v>522</v>
      </c>
      <c r="E45" s="109" t="s">
        <v>483</v>
      </c>
      <c r="F45" s="105" t="s">
        <v>523</v>
      </c>
      <c r="G45" s="109" t="s">
        <v>524</v>
      </c>
      <c r="H45" s="109" t="s">
        <v>497</v>
      </c>
      <c r="I45" s="122" t="s">
        <v>564</v>
      </c>
      <c r="J45" s="122" t="s">
        <v>526</v>
      </c>
    </row>
    <row r="46" s="118" customFormat="1" ht="60" spans="1:10">
      <c r="A46" s="123"/>
      <c r="B46" s="102" t="s">
        <v>500</v>
      </c>
      <c r="C46" s="121" t="s">
        <v>501</v>
      </c>
      <c r="D46" s="122" t="s">
        <v>527</v>
      </c>
      <c r="E46" s="109" t="s">
        <v>476</v>
      </c>
      <c r="F46" s="105" t="s">
        <v>503</v>
      </c>
      <c r="G46" s="109" t="s">
        <v>485</v>
      </c>
      <c r="H46" s="109" t="s">
        <v>478</v>
      </c>
      <c r="I46" s="122" t="s">
        <v>508</v>
      </c>
      <c r="J46" s="122" t="s">
        <v>528</v>
      </c>
    </row>
    <row r="47" s="118" customFormat="1" ht="24" spans="1:10">
      <c r="A47" s="120" t="s">
        <v>565</v>
      </c>
      <c r="B47" s="123"/>
      <c r="C47" s="123"/>
      <c r="D47" s="123"/>
      <c r="E47" s="123"/>
      <c r="F47" s="123"/>
      <c r="G47" s="123"/>
      <c r="H47" s="123"/>
      <c r="I47" s="123"/>
      <c r="J47" s="123"/>
    </row>
    <row r="48" s="118" customFormat="1" ht="48" spans="1:10">
      <c r="A48" s="123"/>
      <c r="B48" s="102" t="s">
        <v>473</v>
      </c>
      <c r="C48" s="121" t="s">
        <v>474</v>
      </c>
      <c r="D48" s="122" t="s">
        <v>566</v>
      </c>
      <c r="E48" s="109" t="s">
        <v>483</v>
      </c>
      <c r="F48" s="105" t="s">
        <v>567</v>
      </c>
      <c r="G48" s="109" t="s">
        <v>568</v>
      </c>
      <c r="H48" s="109" t="s">
        <v>478</v>
      </c>
      <c r="I48" s="122" t="s">
        <v>569</v>
      </c>
      <c r="J48" s="122" t="s">
        <v>570</v>
      </c>
    </row>
    <row r="49" s="118" customFormat="1" ht="60" spans="1:10">
      <c r="A49" s="123"/>
      <c r="B49" s="102" t="s">
        <v>473</v>
      </c>
      <c r="C49" s="121" t="s">
        <v>481</v>
      </c>
      <c r="D49" s="122" t="s">
        <v>571</v>
      </c>
      <c r="E49" s="109" t="s">
        <v>483</v>
      </c>
      <c r="F49" s="105" t="s">
        <v>484</v>
      </c>
      <c r="G49" s="109" t="s">
        <v>485</v>
      </c>
      <c r="H49" s="109" t="s">
        <v>478</v>
      </c>
      <c r="I49" s="122" t="s">
        <v>572</v>
      </c>
      <c r="J49" s="122" t="s">
        <v>573</v>
      </c>
    </row>
    <row r="50" s="118" customFormat="1" ht="60" spans="1:10">
      <c r="A50" s="123"/>
      <c r="B50" s="102" t="s">
        <v>473</v>
      </c>
      <c r="C50" s="121" t="s">
        <v>488</v>
      </c>
      <c r="D50" s="122" t="s">
        <v>574</v>
      </c>
      <c r="E50" s="109" t="s">
        <v>483</v>
      </c>
      <c r="F50" s="105" t="s">
        <v>484</v>
      </c>
      <c r="G50" s="109" t="s">
        <v>485</v>
      </c>
      <c r="H50" s="109" t="s">
        <v>478</v>
      </c>
      <c r="I50" s="122" t="s">
        <v>575</v>
      </c>
      <c r="J50" s="122" t="s">
        <v>536</v>
      </c>
    </row>
    <row r="51" s="118" customFormat="1" ht="24" spans="1:10">
      <c r="A51" s="123"/>
      <c r="B51" s="102" t="s">
        <v>492</v>
      </c>
      <c r="C51" s="121" t="s">
        <v>493</v>
      </c>
      <c r="D51" s="122" t="s">
        <v>576</v>
      </c>
      <c r="E51" s="109" t="s">
        <v>483</v>
      </c>
      <c r="F51" s="105" t="s">
        <v>577</v>
      </c>
      <c r="G51" s="109" t="s">
        <v>551</v>
      </c>
      <c r="H51" s="109" t="s">
        <v>497</v>
      </c>
      <c r="I51" s="122" t="s">
        <v>552</v>
      </c>
      <c r="J51" s="122" t="s">
        <v>578</v>
      </c>
    </row>
    <row r="52" s="118" customFormat="1" ht="60" spans="1:10">
      <c r="A52" s="123"/>
      <c r="B52" s="102" t="s">
        <v>500</v>
      </c>
      <c r="C52" s="121" t="s">
        <v>501</v>
      </c>
      <c r="D52" s="122" t="s">
        <v>579</v>
      </c>
      <c r="E52" s="109" t="s">
        <v>476</v>
      </c>
      <c r="F52" s="105" t="s">
        <v>503</v>
      </c>
      <c r="G52" s="109" t="s">
        <v>485</v>
      </c>
      <c r="H52" s="109" t="s">
        <v>478</v>
      </c>
      <c r="I52" s="122" t="s">
        <v>580</v>
      </c>
      <c r="J52" s="122" t="s">
        <v>581</v>
      </c>
    </row>
    <row r="53" s="118" customFormat="1" ht="14.25" spans="1:10">
      <c r="A53" s="120" t="s">
        <v>582</v>
      </c>
      <c r="B53" s="123"/>
      <c r="C53" s="123"/>
      <c r="D53" s="123"/>
      <c r="E53" s="123"/>
      <c r="F53" s="123"/>
      <c r="G53" s="123"/>
      <c r="H53" s="123"/>
      <c r="I53" s="123"/>
      <c r="J53" s="123"/>
    </row>
    <row r="54" s="118" customFormat="1" ht="60" spans="1:10">
      <c r="A54" s="123"/>
      <c r="B54" s="102" t="s">
        <v>473</v>
      </c>
      <c r="C54" s="121" t="s">
        <v>474</v>
      </c>
      <c r="D54" s="122" t="s">
        <v>583</v>
      </c>
      <c r="E54" s="109" t="s">
        <v>483</v>
      </c>
      <c r="F54" s="105" t="s">
        <v>187</v>
      </c>
      <c r="G54" s="109" t="s">
        <v>477</v>
      </c>
      <c r="H54" s="109" t="s">
        <v>478</v>
      </c>
      <c r="I54" s="122" t="s">
        <v>508</v>
      </c>
      <c r="J54" s="122" t="s">
        <v>584</v>
      </c>
    </row>
    <row r="55" s="118" customFormat="1" ht="60" spans="1:10">
      <c r="A55" s="123"/>
      <c r="B55" s="102" t="s">
        <v>473</v>
      </c>
      <c r="C55" s="121" t="s">
        <v>474</v>
      </c>
      <c r="D55" s="122" t="s">
        <v>585</v>
      </c>
      <c r="E55" s="109" t="s">
        <v>483</v>
      </c>
      <c r="F55" s="105" t="s">
        <v>188</v>
      </c>
      <c r="G55" s="109" t="s">
        <v>477</v>
      </c>
      <c r="H55" s="109" t="s">
        <v>478</v>
      </c>
      <c r="I55" s="122" t="s">
        <v>508</v>
      </c>
      <c r="J55" s="122" t="s">
        <v>584</v>
      </c>
    </row>
    <row r="56" s="118" customFormat="1" ht="60" spans="1:10">
      <c r="A56" s="123"/>
      <c r="B56" s="102" t="s">
        <v>473</v>
      </c>
      <c r="C56" s="121" t="s">
        <v>474</v>
      </c>
      <c r="D56" s="122" t="s">
        <v>586</v>
      </c>
      <c r="E56" s="109" t="s">
        <v>483</v>
      </c>
      <c r="F56" s="105" t="s">
        <v>567</v>
      </c>
      <c r="G56" s="109" t="s">
        <v>477</v>
      </c>
      <c r="H56" s="109" t="s">
        <v>478</v>
      </c>
      <c r="I56" s="122" t="s">
        <v>508</v>
      </c>
      <c r="J56" s="122" t="s">
        <v>584</v>
      </c>
    </row>
    <row r="57" s="118" customFormat="1" ht="60" spans="1:10">
      <c r="A57" s="123"/>
      <c r="B57" s="102" t="s">
        <v>473</v>
      </c>
      <c r="C57" s="121" t="s">
        <v>481</v>
      </c>
      <c r="D57" s="122" t="s">
        <v>532</v>
      </c>
      <c r="E57" s="109" t="s">
        <v>483</v>
      </c>
      <c r="F57" s="105" t="s">
        <v>484</v>
      </c>
      <c r="G57" s="109" t="s">
        <v>485</v>
      </c>
      <c r="H57" s="109" t="s">
        <v>478</v>
      </c>
      <c r="I57" s="122" t="s">
        <v>508</v>
      </c>
      <c r="J57" s="122" t="s">
        <v>533</v>
      </c>
    </row>
    <row r="58" s="118" customFormat="1" ht="60" spans="1:10">
      <c r="A58" s="123"/>
      <c r="B58" s="102" t="s">
        <v>473</v>
      </c>
      <c r="C58" s="121" t="s">
        <v>488</v>
      </c>
      <c r="D58" s="122" t="s">
        <v>587</v>
      </c>
      <c r="E58" s="109" t="s">
        <v>483</v>
      </c>
      <c r="F58" s="105" t="s">
        <v>484</v>
      </c>
      <c r="G58" s="109" t="s">
        <v>535</v>
      </c>
      <c r="H58" s="109" t="s">
        <v>478</v>
      </c>
      <c r="I58" s="122" t="s">
        <v>508</v>
      </c>
      <c r="J58" s="122" t="s">
        <v>588</v>
      </c>
    </row>
    <row r="59" s="118" customFormat="1" ht="24" spans="1:10">
      <c r="A59" s="123"/>
      <c r="B59" s="102" t="s">
        <v>492</v>
      </c>
      <c r="C59" s="121" t="s">
        <v>493</v>
      </c>
      <c r="D59" s="122" t="s">
        <v>589</v>
      </c>
      <c r="E59" s="109" t="s">
        <v>483</v>
      </c>
      <c r="F59" s="105" t="s">
        <v>590</v>
      </c>
      <c r="G59" s="109" t="s">
        <v>485</v>
      </c>
      <c r="H59" s="109" t="s">
        <v>497</v>
      </c>
      <c r="I59" s="122" t="s">
        <v>591</v>
      </c>
      <c r="J59" s="122" t="s">
        <v>592</v>
      </c>
    </row>
    <row r="60" s="118" customFormat="1" ht="60" spans="1:10">
      <c r="A60" s="123"/>
      <c r="B60" s="102" t="s">
        <v>500</v>
      </c>
      <c r="C60" s="121" t="s">
        <v>501</v>
      </c>
      <c r="D60" s="122" t="s">
        <v>593</v>
      </c>
      <c r="E60" s="109" t="s">
        <v>476</v>
      </c>
      <c r="F60" s="105" t="s">
        <v>503</v>
      </c>
      <c r="G60" s="109" t="s">
        <v>485</v>
      </c>
      <c r="H60" s="109" t="s">
        <v>478</v>
      </c>
      <c r="I60" s="122" t="s">
        <v>508</v>
      </c>
      <c r="J60" s="122" t="s">
        <v>594</v>
      </c>
    </row>
    <row r="61" s="118" customFormat="1" ht="14.25" spans="1:10">
      <c r="A61" s="120" t="s">
        <v>595</v>
      </c>
      <c r="B61" s="123"/>
      <c r="C61" s="123"/>
      <c r="D61" s="123"/>
      <c r="E61" s="123"/>
      <c r="F61" s="123"/>
      <c r="G61" s="123"/>
      <c r="H61" s="123"/>
      <c r="I61" s="123"/>
      <c r="J61" s="123"/>
    </row>
    <row r="62" s="118" customFormat="1" ht="60" spans="1:10">
      <c r="A62" s="123"/>
      <c r="B62" s="102" t="s">
        <v>473</v>
      </c>
      <c r="C62" s="121" t="s">
        <v>474</v>
      </c>
      <c r="D62" s="122" t="s">
        <v>596</v>
      </c>
      <c r="E62" s="109" t="s">
        <v>483</v>
      </c>
      <c r="F62" s="105" t="s">
        <v>190</v>
      </c>
      <c r="G62" s="109" t="s">
        <v>597</v>
      </c>
      <c r="H62" s="109" t="s">
        <v>478</v>
      </c>
      <c r="I62" s="122" t="s">
        <v>508</v>
      </c>
      <c r="J62" s="122" t="s">
        <v>598</v>
      </c>
    </row>
    <row r="63" s="118" customFormat="1" ht="60" spans="1:10">
      <c r="A63" s="123"/>
      <c r="B63" s="102" t="s">
        <v>473</v>
      </c>
      <c r="C63" s="121" t="s">
        <v>474</v>
      </c>
      <c r="D63" s="122" t="s">
        <v>599</v>
      </c>
      <c r="E63" s="109" t="s">
        <v>483</v>
      </c>
      <c r="F63" s="105" t="s">
        <v>511</v>
      </c>
      <c r="G63" s="109" t="s">
        <v>597</v>
      </c>
      <c r="H63" s="109" t="s">
        <v>478</v>
      </c>
      <c r="I63" s="122" t="s">
        <v>508</v>
      </c>
      <c r="J63" s="122" t="s">
        <v>600</v>
      </c>
    </row>
    <row r="64" s="118" customFormat="1" ht="60" spans="1:10">
      <c r="A64" s="123"/>
      <c r="B64" s="102" t="s">
        <v>473</v>
      </c>
      <c r="C64" s="121" t="s">
        <v>474</v>
      </c>
      <c r="D64" s="122" t="s">
        <v>601</v>
      </c>
      <c r="E64" s="109" t="s">
        <v>483</v>
      </c>
      <c r="F64" s="105" t="s">
        <v>567</v>
      </c>
      <c r="G64" s="109" t="s">
        <v>597</v>
      </c>
      <c r="H64" s="109" t="s">
        <v>478</v>
      </c>
      <c r="I64" s="122" t="s">
        <v>508</v>
      </c>
      <c r="J64" s="122" t="s">
        <v>602</v>
      </c>
    </row>
    <row r="65" s="118" customFormat="1" ht="60" spans="1:10">
      <c r="A65" s="123"/>
      <c r="B65" s="102" t="s">
        <v>473</v>
      </c>
      <c r="C65" s="121" t="s">
        <v>481</v>
      </c>
      <c r="D65" s="122" t="s">
        <v>603</v>
      </c>
      <c r="E65" s="109" t="s">
        <v>483</v>
      </c>
      <c r="F65" s="105" t="s">
        <v>484</v>
      </c>
      <c r="G65" s="109" t="s">
        <v>485</v>
      </c>
      <c r="H65" s="109" t="s">
        <v>478</v>
      </c>
      <c r="I65" s="122" t="s">
        <v>508</v>
      </c>
      <c r="J65" s="122" t="s">
        <v>604</v>
      </c>
    </row>
    <row r="66" s="118" customFormat="1" ht="60" spans="1:10">
      <c r="A66" s="123"/>
      <c r="B66" s="102" t="s">
        <v>473</v>
      </c>
      <c r="C66" s="121" t="s">
        <v>488</v>
      </c>
      <c r="D66" s="122" t="s">
        <v>605</v>
      </c>
      <c r="E66" s="109" t="s">
        <v>606</v>
      </c>
      <c r="F66" s="105" t="s">
        <v>607</v>
      </c>
      <c r="G66" s="109" t="s">
        <v>535</v>
      </c>
      <c r="H66" s="109" t="s">
        <v>478</v>
      </c>
      <c r="I66" s="122" t="s">
        <v>508</v>
      </c>
      <c r="J66" s="122" t="s">
        <v>608</v>
      </c>
    </row>
    <row r="67" s="118" customFormat="1" ht="24" spans="1:10">
      <c r="A67" s="123"/>
      <c r="B67" s="102" t="s">
        <v>492</v>
      </c>
      <c r="C67" s="121" t="s">
        <v>493</v>
      </c>
      <c r="D67" s="122" t="s">
        <v>522</v>
      </c>
      <c r="E67" s="109" t="s">
        <v>483</v>
      </c>
      <c r="F67" s="105" t="s">
        <v>523</v>
      </c>
      <c r="G67" s="109" t="s">
        <v>485</v>
      </c>
      <c r="H67" s="109" t="s">
        <v>497</v>
      </c>
      <c r="I67" s="122" t="s">
        <v>609</v>
      </c>
      <c r="J67" s="122" t="s">
        <v>610</v>
      </c>
    </row>
    <row r="68" s="118" customFormat="1" ht="60" spans="1:10">
      <c r="A68" s="123"/>
      <c r="B68" s="102" t="s">
        <v>500</v>
      </c>
      <c r="C68" s="121" t="s">
        <v>501</v>
      </c>
      <c r="D68" s="122" t="s">
        <v>527</v>
      </c>
      <c r="E68" s="109" t="s">
        <v>476</v>
      </c>
      <c r="F68" s="105" t="s">
        <v>503</v>
      </c>
      <c r="G68" s="109" t="s">
        <v>485</v>
      </c>
      <c r="H68" s="109" t="s">
        <v>478</v>
      </c>
      <c r="I68" s="122" t="s">
        <v>508</v>
      </c>
      <c r="J68" s="122" t="s">
        <v>611</v>
      </c>
    </row>
    <row r="69" s="118" customFormat="1" ht="24" spans="1:10">
      <c r="A69" s="120" t="s">
        <v>612</v>
      </c>
      <c r="B69" s="123"/>
      <c r="C69" s="123"/>
      <c r="D69" s="123"/>
      <c r="E69" s="123"/>
      <c r="F69" s="123"/>
      <c r="G69" s="123"/>
      <c r="H69" s="123"/>
      <c r="I69" s="123"/>
      <c r="J69" s="123"/>
    </row>
    <row r="70" s="118" customFormat="1" ht="48" spans="1:10">
      <c r="A70" s="123"/>
      <c r="B70" s="102" t="s">
        <v>473</v>
      </c>
      <c r="C70" s="121" t="s">
        <v>474</v>
      </c>
      <c r="D70" s="122" t="s">
        <v>613</v>
      </c>
      <c r="E70" s="109" t="s">
        <v>483</v>
      </c>
      <c r="F70" s="105" t="s">
        <v>614</v>
      </c>
      <c r="G70" s="109" t="s">
        <v>615</v>
      </c>
      <c r="H70" s="109" t="s">
        <v>478</v>
      </c>
      <c r="I70" s="122" t="s">
        <v>616</v>
      </c>
      <c r="J70" s="122" t="s">
        <v>617</v>
      </c>
    </row>
    <row r="71" s="118" customFormat="1" ht="60" spans="1:10">
      <c r="A71" s="123"/>
      <c r="B71" s="102" t="s">
        <v>473</v>
      </c>
      <c r="C71" s="121" t="s">
        <v>481</v>
      </c>
      <c r="D71" s="122" t="s">
        <v>618</v>
      </c>
      <c r="E71" s="109" t="s">
        <v>483</v>
      </c>
      <c r="F71" s="105" t="s">
        <v>484</v>
      </c>
      <c r="G71" s="109" t="s">
        <v>485</v>
      </c>
      <c r="H71" s="109" t="s">
        <v>478</v>
      </c>
      <c r="I71" s="122" t="s">
        <v>619</v>
      </c>
      <c r="J71" s="122" t="s">
        <v>620</v>
      </c>
    </row>
    <row r="72" s="118" customFormat="1" ht="60" spans="1:10">
      <c r="A72" s="123"/>
      <c r="B72" s="102" t="s">
        <v>473</v>
      </c>
      <c r="C72" s="121" t="s">
        <v>488</v>
      </c>
      <c r="D72" s="122" t="s">
        <v>621</v>
      </c>
      <c r="E72" s="109" t="s">
        <v>483</v>
      </c>
      <c r="F72" s="105" t="s">
        <v>484</v>
      </c>
      <c r="G72" s="109" t="s">
        <v>485</v>
      </c>
      <c r="H72" s="109" t="s">
        <v>478</v>
      </c>
      <c r="I72" s="122" t="s">
        <v>622</v>
      </c>
      <c r="J72" s="122" t="s">
        <v>536</v>
      </c>
    </row>
    <row r="73" s="118" customFormat="1" ht="14.25" spans="1:10">
      <c r="A73" s="123"/>
      <c r="B73" s="102" t="s">
        <v>492</v>
      </c>
      <c r="C73" s="121" t="s">
        <v>493</v>
      </c>
      <c r="D73" s="122" t="s">
        <v>623</v>
      </c>
      <c r="E73" s="109" t="s">
        <v>483</v>
      </c>
      <c r="F73" s="105" t="s">
        <v>624</v>
      </c>
      <c r="G73" s="109" t="s">
        <v>496</v>
      </c>
      <c r="H73" s="109" t="s">
        <v>497</v>
      </c>
      <c r="I73" s="122" t="s">
        <v>625</v>
      </c>
      <c r="J73" s="122" t="s">
        <v>626</v>
      </c>
    </row>
    <row r="74" s="118" customFormat="1" ht="60" spans="1:10">
      <c r="A74" s="123"/>
      <c r="B74" s="102" t="s">
        <v>500</v>
      </c>
      <c r="C74" s="121" t="s">
        <v>501</v>
      </c>
      <c r="D74" s="122" t="s">
        <v>501</v>
      </c>
      <c r="E74" s="109" t="s">
        <v>476</v>
      </c>
      <c r="F74" s="105" t="s">
        <v>503</v>
      </c>
      <c r="G74" s="109" t="s">
        <v>485</v>
      </c>
      <c r="H74" s="109" t="s">
        <v>478</v>
      </c>
      <c r="I74" s="122" t="s">
        <v>508</v>
      </c>
      <c r="J74" s="122" t="s">
        <v>627</v>
      </c>
    </row>
    <row r="75" s="118" customFormat="1" ht="14.25" spans="1:10">
      <c r="A75" s="120" t="s">
        <v>366</v>
      </c>
      <c r="B75" s="123"/>
      <c r="C75" s="123"/>
      <c r="D75" s="123"/>
      <c r="E75" s="123"/>
      <c r="F75" s="123"/>
      <c r="G75" s="123"/>
      <c r="H75" s="123"/>
      <c r="I75" s="123"/>
      <c r="J75" s="123"/>
    </row>
    <row r="76" s="118" customFormat="1" ht="48" spans="1:10">
      <c r="A76" s="123"/>
      <c r="B76" s="102" t="s">
        <v>473</v>
      </c>
      <c r="C76" s="121" t="s">
        <v>474</v>
      </c>
      <c r="D76" s="122" t="s">
        <v>628</v>
      </c>
      <c r="E76" s="109" t="s">
        <v>483</v>
      </c>
      <c r="F76" s="105" t="s">
        <v>629</v>
      </c>
      <c r="G76" s="109" t="s">
        <v>630</v>
      </c>
      <c r="H76" s="109" t="s">
        <v>478</v>
      </c>
      <c r="I76" s="122" t="s">
        <v>631</v>
      </c>
      <c r="J76" s="122" t="s">
        <v>632</v>
      </c>
    </row>
    <row r="77" s="118" customFormat="1" ht="60" spans="1:10">
      <c r="A77" s="123"/>
      <c r="B77" s="102" t="s">
        <v>473</v>
      </c>
      <c r="C77" s="121" t="s">
        <v>474</v>
      </c>
      <c r="D77" s="122" t="s">
        <v>633</v>
      </c>
      <c r="E77" s="109" t="s">
        <v>476</v>
      </c>
      <c r="F77" s="105" t="s">
        <v>634</v>
      </c>
      <c r="G77" s="109" t="s">
        <v>520</v>
      </c>
      <c r="H77" s="109" t="s">
        <v>478</v>
      </c>
      <c r="I77" s="122" t="s">
        <v>635</v>
      </c>
      <c r="J77" s="122" t="s">
        <v>636</v>
      </c>
    </row>
    <row r="78" s="118" customFormat="1" ht="60" spans="1:10">
      <c r="A78" s="123"/>
      <c r="B78" s="102" t="s">
        <v>473</v>
      </c>
      <c r="C78" s="121" t="s">
        <v>481</v>
      </c>
      <c r="D78" s="122" t="s">
        <v>482</v>
      </c>
      <c r="E78" s="109" t="s">
        <v>483</v>
      </c>
      <c r="F78" s="105" t="s">
        <v>484</v>
      </c>
      <c r="G78" s="109" t="s">
        <v>485</v>
      </c>
      <c r="H78" s="109" t="s">
        <v>478</v>
      </c>
      <c r="I78" s="122" t="s">
        <v>637</v>
      </c>
      <c r="J78" s="122" t="s">
        <v>638</v>
      </c>
    </row>
    <row r="79" s="118" customFormat="1" ht="60" spans="1:10">
      <c r="A79" s="123"/>
      <c r="B79" s="102" t="s">
        <v>473</v>
      </c>
      <c r="C79" s="121" t="s">
        <v>488</v>
      </c>
      <c r="D79" s="122" t="s">
        <v>639</v>
      </c>
      <c r="E79" s="109" t="s">
        <v>483</v>
      </c>
      <c r="F79" s="105" t="s">
        <v>484</v>
      </c>
      <c r="G79" s="109" t="s">
        <v>485</v>
      </c>
      <c r="H79" s="109" t="s">
        <v>478</v>
      </c>
      <c r="I79" s="122" t="s">
        <v>490</v>
      </c>
      <c r="J79" s="122" t="s">
        <v>640</v>
      </c>
    </row>
    <row r="80" s="118" customFormat="1" ht="48" spans="1:10">
      <c r="A80" s="123"/>
      <c r="B80" s="102" t="s">
        <v>492</v>
      </c>
      <c r="C80" s="121" t="s">
        <v>493</v>
      </c>
      <c r="D80" s="122" t="s">
        <v>641</v>
      </c>
      <c r="E80" s="109" t="s">
        <v>483</v>
      </c>
      <c r="F80" s="105" t="s">
        <v>503</v>
      </c>
      <c r="G80" s="109" t="s">
        <v>485</v>
      </c>
      <c r="H80" s="109" t="s">
        <v>478</v>
      </c>
      <c r="I80" s="122" t="s">
        <v>642</v>
      </c>
      <c r="J80" s="122" t="s">
        <v>643</v>
      </c>
    </row>
    <row r="81" s="118" customFormat="1" ht="60" spans="1:10">
      <c r="A81" s="123"/>
      <c r="B81" s="102" t="s">
        <v>500</v>
      </c>
      <c r="C81" s="121" t="s">
        <v>501</v>
      </c>
      <c r="D81" s="122" t="s">
        <v>579</v>
      </c>
      <c r="E81" s="109" t="s">
        <v>476</v>
      </c>
      <c r="F81" s="105" t="s">
        <v>503</v>
      </c>
      <c r="G81" s="109" t="s">
        <v>485</v>
      </c>
      <c r="H81" s="109" t="s">
        <v>478</v>
      </c>
      <c r="I81" s="122" t="s">
        <v>504</v>
      </c>
      <c r="J81" s="122" t="s">
        <v>581</v>
      </c>
    </row>
    <row r="82" s="118" customFormat="1" ht="24" spans="1:10">
      <c r="A82" s="120" t="s">
        <v>644</v>
      </c>
      <c r="B82" s="123"/>
      <c r="C82" s="123"/>
      <c r="D82" s="123"/>
      <c r="E82" s="123"/>
      <c r="F82" s="123"/>
      <c r="G82" s="123"/>
      <c r="H82" s="123"/>
      <c r="I82" s="123"/>
      <c r="J82" s="123"/>
    </row>
    <row r="83" s="118" customFormat="1" ht="60" spans="1:10">
      <c r="A83" s="123"/>
      <c r="B83" s="102" t="s">
        <v>473</v>
      </c>
      <c r="C83" s="121" t="s">
        <v>474</v>
      </c>
      <c r="D83" s="122" t="s">
        <v>645</v>
      </c>
      <c r="E83" s="109" t="s">
        <v>483</v>
      </c>
      <c r="F83" s="105" t="s">
        <v>646</v>
      </c>
      <c r="G83" s="109" t="s">
        <v>477</v>
      </c>
      <c r="H83" s="109" t="s">
        <v>478</v>
      </c>
      <c r="I83" s="122" t="s">
        <v>508</v>
      </c>
      <c r="J83" s="122" t="s">
        <v>647</v>
      </c>
    </row>
    <row r="84" s="118" customFormat="1" ht="60" spans="1:10">
      <c r="A84" s="123"/>
      <c r="B84" s="102" t="s">
        <v>473</v>
      </c>
      <c r="C84" s="121" t="s">
        <v>474</v>
      </c>
      <c r="D84" s="122" t="s">
        <v>648</v>
      </c>
      <c r="E84" s="109" t="s">
        <v>483</v>
      </c>
      <c r="F84" s="105" t="s">
        <v>646</v>
      </c>
      <c r="G84" s="109" t="s">
        <v>477</v>
      </c>
      <c r="H84" s="109" t="s">
        <v>478</v>
      </c>
      <c r="I84" s="122" t="s">
        <v>508</v>
      </c>
      <c r="J84" s="122" t="s">
        <v>649</v>
      </c>
    </row>
    <row r="85" s="118" customFormat="1" ht="60" spans="1:10">
      <c r="A85" s="123"/>
      <c r="B85" s="102" t="s">
        <v>473</v>
      </c>
      <c r="C85" s="121" t="s">
        <v>481</v>
      </c>
      <c r="D85" s="122" t="s">
        <v>650</v>
      </c>
      <c r="E85" s="109" t="s">
        <v>483</v>
      </c>
      <c r="F85" s="105" t="s">
        <v>484</v>
      </c>
      <c r="G85" s="109" t="s">
        <v>485</v>
      </c>
      <c r="H85" s="109" t="s">
        <v>478</v>
      </c>
      <c r="I85" s="122" t="s">
        <v>508</v>
      </c>
      <c r="J85" s="122" t="s">
        <v>651</v>
      </c>
    </row>
    <row r="86" s="118" customFormat="1" ht="60" spans="1:10">
      <c r="A86" s="123"/>
      <c r="B86" s="102" t="s">
        <v>473</v>
      </c>
      <c r="C86" s="121" t="s">
        <v>488</v>
      </c>
      <c r="D86" s="122" t="s">
        <v>652</v>
      </c>
      <c r="E86" s="109" t="s">
        <v>483</v>
      </c>
      <c r="F86" s="105" t="s">
        <v>484</v>
      </c>
      <c r="G86" s="109" t="s">
        <v>485</v>
      </c>
      <c r="H86" s="109" t="s">
        <v>478</v>
      </c>
      <c r="I86" s="122" t="s">
        <v>508</v>
      </c>
      <c r="J86" s="122" t="s">
        <v>653</v>
      </c>
    </row>
    <row r="87" s="118" customFormat="1" ht="24" spans="1:10">
      <c r="A87" s="123"/>
      <c r="B87" s="102" t="s">
        <v>492</v>
      </c>
      <c r="C87" s="121" t="s">
        <v>493</v>
      </c>
      <c r="D87" s="122" t="s">
        <v>654</v>
      </c>
      <c r="E87" s="109" t="s">
        <v>483</v>
      </c>
      <c r="F87" s="105" t="s">
        <v>655</v>
      </c>
      <c r="G87" s="109" t="s">
        <v>524</v>
      </c>
      <c r="H87" s="109" t="s">
        <v>497</v>
      </c>
      <c r="I87" s="122" t="s">
        <v>656</v>
      </c>
      <c r="J87" s="122" t="s">
        <v>657</v>
      </c>
    </row>
    <row r="88" s="118" customFormat="1" ht="60" spans="1:10">
      <c r="A88" s="123"/>
      <c r="B88" s="102" t="s">
        <v>500</v>
      </c>
      <c r="C88" s="121" t="s">
        <v>501</v>
      </c>
      <c r="D88" s="122" t="s">
        <v>501</v>
      </c>
      <c r="E88" s="109" t="s">
        <v>476</v>
      </c>
      <c r="F88" s="105" t="s">
        <v>503</v>
      </c>
      <c r="G88" s="109" t="s">
        <v>485</v>
      </c>
      <c r="H88" s="109" t="s">
        <v>478</v>
      </c>
      <c r="I88" s="122" t="s">
        <v>508</v>
      </c>
      <c r="J88" s="122" t="s">
        <v>658</v>
      </c>
    </row>
    <row r="89" s="118" customFormat="1" ht="14.25" spans="1:10">
      <c r="A89" s="120" t="s">
        <v>659</v>
      </c>
      <c r="B89" s="123"/>
      <c r="C89" s="123"/>
      <c r="D89" s="123"/>
      <c r="E89" s="123"/>
      <c r="F89" s="123"/>
      <c r="G89" s="123"/>
      <c r="H89" s="123"/>
      <c r="I89" s="123"/>
      <c r="J89" s="123"/>
    </row>
    <row r="90" s="118" customFormat="1" ht="48" spans="1:10">
      <c r="A90" s="123"/>
      <c r="B90" s="102" t="s">
        <v>473</v>
      </c>
      <c r="C90" s="121" t="s">
        <v>474</v>
      </c>
      <c r="D90" s="122" t="s">
        <v>660</v>
      </c>
      <c r="E90" s="109" t="s">
        <v>483</v>
      </c>
      <c r="F90" s="105" t="s">
        <v>186</v>
      </c>
      <c r="G90" s="109" t="s">
        <v>615</v>
      </c>
      <c r="H90" s="109" t="s">
        <v>478</v>
      </c>
      <c r="I90" s="122" t="s">
        <v>661</v>
      </c>
      <c r="J90" s="122" t="s">
        <v>662</v>
      </c>
    </row>
    <row r="91" s="118" customFormat="1" ht="48" spans="1:10">
      <c r="A91" s="123"/>
      <c r="B91" s="102" t="s">
        <v>473</v>
      </c>
      <c r="C91" s="121" t="s">
        <v>474</v>
      </c>
      <c r="D91" s="122" t="s">
        <v>663</v>
      </c>
      <c r="E91" s="109" t="s">
        <v>483</v>
      </c>
      <c r="F91" s="105" t="s">
        <v>556</v>
      </c>
      <c r="G91" s="109" t="s">
        <v>477</v>
      </c>
      <c r="H91" s="109" t="s">
        <v>478</v>
      </c>
      <c r="I91" s="122" t="s">
        <v>664</v>
      </c>
      <c r="J91" s="122" t="s">
        <v>665</v>
      </c>
    </row>
    <row r="92" s="118" customFormat="1" ht="48" spans="1:10">
      <c r="A92" s="123"/>
      <c r="B92" s="102" t="s">
        <v>473</v>
      </c>
      <c r="C92" s="121" t="s">
        <v>474</v>
      </c>
      <c r="D92" s="122" t="s">
        <v>666</v>
      </c>
      <c r="E92" s="109" t="s">
        <v>483</v>
      </c>
      <c r="F92" s="105" t="s">
        <v>190</v>
      </c>
      <c r="G92" s="109" t="s">
        <v>667</v>
      </c>
      <c r="H92" s="109" t="s">
        <v>478</v>
      </c>
      <c r="I92" s="122" t="s">
        <v>668</v>
      </c>
      <c r="J92" s="122" t="s">
        <v>669</v>
      </c>
    </row>
    <row r="93" s="118" customFormat="1" ht="60" spans="1:10">
      <c r="A93" s="123"/>
      <c r="B93" s="102" t="s">
        <v>473</v>
      </c>
      <c r="C93" s="121" t="s">
        <v>481</v>
      </c>
      <c r="D93" s="122" t="s">
        <v>548</v>
      </c>
      <c r="E93" s="109" t="s">
        <v>476</v>
      </c>
      <c r="F93" s="105" t="s">
        <v>670</v>
      </c>
      <c r="G93" s="109" t="s">
        <v>485</v>
      </c>
      <c r="H93" s="109" t="s">
        <v>478</v>
      </c>
      <c r="I93" s="122" t="s">
        <v>508</v>
      </c>
      <c r="J93" s="122" t="s">
        <v>671</v>
      </c>
    </row>
    <row r="94" s="118" customFormat="1" ht="60" spans="1:10">
      <c r="A94" s="123"/>
      <c r="B94" s="102" t="s">
        <v>473</v>
      </c>
      <c r="C94" s="121" t="s">
        <v>488</v>
      </c>
      <c r="D94" s="122" t="s">
        <v>534</v>
      </c>
      <c r="E94" s="109" t="s">
        <v>483</v>
      </c>
      <c r="F94" s="105" t="s">
        <v>484</v>
      </c>
      <c r="G94" s="109" t="s">
        <v>485</v>
      </c>
      <c r="H94" s="109" t="s">
        <v>478</v>
      </c>
      <c r="I94" s="122" t="s">
        <v>508</v>
      </c>
      <c r="J94" s="122" t="s">
        <v>536</v>
      </c>
    </row>
    <row r="95" s="118" customFormat="1" ht="24" spans="1:10">
      <c r="A95" s="123"/>
      <c r="B95" s="102" t="s">
        <v>492</v>
      </c>
      <c r="C95" s="121" t="s">
        <v>493</v>
      </c>
      <c r="D95" s="122" t="s">
        <v>522</v>
      </c>
      <c r="E95" s="109" t="s">
        <v>483</v>
      </c>
      <c r="F95" s="105" t="s">
        <v>523</v>
      </c>
      <c r="G95" s="109" t="s">
        <v>524</v>
      </c>
      <c r="H95" s="109" t="s">
        <v>497</v>
      </c>
      <c r="I95" s="122" t="s">
        <v>672</v>
      </c>
      <c r="J95" s="122" t="s">
        <v>526</v>
      </c>
    </row>
    <row r="96" s="118" customFormat="1" ht="60" spans="1:10">
      <c r="A96" s="123"/>
      <c r="B96" s="102" t="s">
        <v>500</v>
      </c>
      <c r="C96" s="121" t="s">
        <v>501</v>
      </c>
      <c r="D96" s="122" t="s">
        <v>527</v>
      </c>
      <c r="E96" s="109" t="s">
        <v>476</v>
      </c>
      <c r="F96" s="105" t="s">
        <v>503</v>
      </c>
      <c r="G96" s="109" t="s">
        <v>485</v>
      </c>
      <c r="H96" s="109" t="s">
        <v>478</v>
      </c>
      <c r="I96" s="122" t="s">
        <v>508</v>
      </c>
      <c r="J96" s="122" t="s">
        <v>673</v>
      </c>
    </row>
    <row r="97" s="118" customFormat="1" ht="14.25" spans="1:10">
      <c r="A97" s="120" t="s">
        <v>674</v>
      </c>
      <c r="B97" s="123"/>
      <c r="C97" s="123"/>
      <c r="D97" s="123"/>
      <c r="E97" s="123"/>
      <c r="F97" s="123"/>
      <c r="G97" s="123"/>
      <c r="H97" s="123"/>
      <c r="I97" s="123"/>
      <c r="J97" s="123"/>
    </row>
    <row r="98" s="118" customFormat="1" ht="48" spans="1:10">
      <c r="A98" s="123"/>
      <c r="B98" s="102" t="s">
        <v>473</v>
      </c>
      <c r="C98" s="121" t="s">
        <v>474</v>
      </c>
      <c r="D98" s="122" t="s">
        <v>675</v>
      </c>
      <c r="E98" s="109" t="s">
        <v>483</v>
      </c>
      <c r="F98" s="105" t="s">
        <v>676</v>
      </c>
      <c r="G98" s="109" t="s">
        <v>477</v>
      </c>
      <c r="H98" s="109" t="s">
        <v>478</v>
      </c>
      <c r="I98" s="122" t="s">
        <v>677</v>
      </c>
      <c r="J98" s="122" t="s">
        <v>678</v>
      </c>
    </row>
    <row r="99" s="118" customFormat="1" ht="36" spans="1:10">
      <c r="A99" s="123"/>
      <c r="B99" s="102" t="s">
        <v>473</v>
      </c>
      <c r="C99" s="121" t="s">
        <v>474</v>
      </c>
      <c r="D99" s="122" t="s">
        <v>679</v>
      </c>
      <c r="E99" s="109" t="s">
        <v>483</v>
      </c>
      <c r="F99" s="105" t="s">
        <v>680</v>
      </c>
      <c r="G99" s="109" t="s">
        <v>681</v>
      </c>
      <c r="H99" s="109" t="s">
        <v>478</v>
      </c>
      <c r="I99" s="122" t="s">
        <v>682</v>
      </c>
      <c r="J99" s="122" t="s">
        <v>683</v>
      </c>
    </row>
    <row r="100" s="118" customFormat="1" ht="36" spans="1:10">
      <c r="A100" s="123"/>
      <c r="B100" s="102" t="s">
        <v>473</v>
      </c>
      <c r="C100" s="121" t="s">
        <v>474</v>
      </c>
      <c r="D100" s="122" t="s">
        <v>684</v>
      </c>
      <c r="E100" s="109" t="s">
        <v>483</v>
      </c>
      <c r="F100" s="105" t="s">
        <v>676</v>
      </c>
      <c r="G100" s="109" t="s">
        <v>681</v>
      </c>
      <c r="H100" s="109" t="s">
        <v>478</v>
      </c>
      <c r="I100" s="122" t="s">
        <v>685</v>
      </c>
      <c r="J100" s="122" t="s">
        <v>686</v>
      </c>
    </row>
    <row r="101" s="118" customFormat="1" ht="36" spans="1:10">
      <c r="A101" s="123"/>
      <c r="B101" s="102" t="s">
        <v>473</v>
      </c>
      <c r="C101" s="121" t="s">
        <v>474</v>
      </c>
      <c r="D101" s="122" t="s">
        <v>687</v>
      </c>
      <c r="E101" s="109" t="s">
        <v>483</v>
      </c>
      <c r="F101" s="105" t="s">
        <v>676</v>
      </c>
      <c r="G101" s="109" t="s">
        <v>688</v>
      </c>
      <c r="H101" s="109" t="s">
        <v>478</v>
      </c>
      <c r="I101" s="122" t="s">
        <v>689</v>
      </c>
      <c r="J101" s="122" t="s">
        <v>690</v>
      </c>
    </row>
    <row r="102" s="118" customFormat="1" ht="36" spans="1:10">
      <c r="A102" s="123"/>
      <c r="B102" s="102" t="s">
        <v>473</v>
      </c>
      <c r="C102" s="121" t="s">
        <v>474</v>
      </c>
      <c r="D102" s="122" t="s">
        <v>691</v>
      </c>
      <c r="E102" s="109" t="s">
        <v>483</v>
      </c>
      <c r="F102" s="105" t="s">
        <v>189</v>
      </c>
      <c r="G102" s="109" t="s">
        <v>597</v>
      </c>
      <c r="H102" s="109" t="s">
        <v>478</v>
      </c>
      <c r="I102" s="122" t="s">
        <v>692</v>
      </c>
      <c r="J102" s="122" t="s">
        <v>693</v>
      </c>
    </row>
    <row r="103" s="118" customFormat="1" ht="84" spans="1:10">
      <c r="A103" s="123"/>
      <c r="B103" s="102" t="s">
        <v>473</v>
      </c>
      <c r="C103" s="121" t="s">
        <v>481</v>
      </c>
      <c r="D103" s="122" t="s">
        <v>694</v>
      </c>
      <c r="E103" s="109" t="s">
        <v>483</v>
      </c>
      <c r="F103" s="105" t="s">
        <v>549</v>
      </c>
      <c r="G103" s="109" t="s">
        <v>485</v>
      </c>
      <c r="H103" s="109" t="s">
        <v>497</v>
      </c>
      <c r="I103" s="122" t="s">
        <v>695</v>
      </c>
      <c r="J103" s="122" t="s">
        <v>696</v>
      </c>
    </row>
    <row r="104" s="118" customFormat="1" ht="60" spans="1:10">
      <c r="A104" s="123"/>
      <c r="B104" s="102" t="s">
        <v>473</v>
      </c>
      <c r="C104" s="121" t="s">
        <v>488</v>
      </c>
      <c r="D104" s="122" t="s">
        <v>697</v>
      </c>
      <c r="E104" s="109" t="s">
        <v>606</v>
      </c>
      <c r="F104" s="105" t="s">
        <v>698</v>
      </c>
      <c r="G104" s="109" t="s">
        <v>520</v>
      </c>
      <c r="H104" s="109" t="s">
        <v>478</v>
      </c>
      <c r="I104" s="122" t="s">
        <v>490</v>
      </c>
      <c r="J104" s="122" t="s">
        <v>640</v>
      </c>
    </row>
    <row r="105" s="118" customFormat="1" ht="14.25" spans="1:10">
      <c r="A105" s="123"/>
      <c r="B105" s="102" t="s">
        <v>492</v>
      </c>
      <c r="C105" s="121" t="s">
        <v>493</v>
      </c>
      <c r="D105" s="122" t="s">
        <v>699</v>
      </c>
      <c r="E105" s="109" t="s">
        <v>483</v>
      </c>
      <c r="F105" s="105" t="s">
        <v>590</v>
      </c>
      <c r="G105" s="109" t="s">
        <v>496</v>
      </c>
      <c r="H105" s="109" t="s">
        <v>497</v>
      </c>
      <c r="I105" s="122" t="s">
        <v>625</v>
      </c>
      <c r="J105" s="122" t="s">
        <v>700</v>
      </c>
    </row>
    <row r="106" s="118" customFormat="1" ht="60" spans="1:10">
      <c r="A106" s="123"/>
      <c r="B106" s="102" t="s">
        <v>500</v>
      </c>
      <c r="C106" s="121" t="s">
        <v>501</v>
      </c>
      <c r="D106" s="122" t="s">
        <v>501</v>
      </c>
      <c r="E106" s="109" t="s">
        <v>476</v>
      </c>
      <c r="F106" s="105" t="s">
        <v>503</v>
      </c>
      <c r="G106" s="109" t="s">
        <v>485</v>
      </c>
      <c r="H106" s="109" t="s">
        <v>478</v>
      </c>
      <c r="I106" s="122" t="s">
        <v>701</v>
      </c>
      <c r="J106" s="122" t="s">
        <v>702</v>
      </c>
    </row>
    <row r="107" s="118" customFormat="1" ht="14.25" spans="1:10">
      <c r="A107" s="120" t="s">
        <v>387</v>
      </c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="118" customFormat="1" ht="60" spans="1:10">
      <c r="A108" s="123"/>
      <c r="B108" s="102" t="s">
        <v>473</v>
      </c>
      <c r="C108" s="121" t="s">
        <v>474</v>
      </c>
      <c r="D108" s="122" t="s">
        <v>703</v>
      </c>
      <c r="E108" s="109" t="s">
        <v>476</v>
      </c>
      <c r="F108" s="105" t="s">
        <v>704</v>
      </c>
      <c r="G108" s="109" t="s">
        <v>477</v>
      </c>
      <c r="H108" s="109" t="s">
        <v>478</v>
      </c>
      <c r="I108" s="122" t="s">
        <v>508</v>
      </c>
      <c r="J108" s="122" t="s">
        <v>705</v>
      </c>
    </row>
    <row r="109" s="118" customFormat="1" ht="60" spans="1:10">
      <c r="A109" s="123"/>
      <c r="B109" s="102" t="s">
        <v>473</v>
      </c>
      <c r="C109" s="121" t="s">
        <v>481</v>
      </c>
      <c r="D109" s="122" t="s">
        <v>706</v>
      </c>
      <c r="E109" s="109" t="s">
        <v>483</v>
      </c>
      <c r="F109" s="105" t="s">
        <v>484</v>
      </c>
      <c r="G109" s="109" t="s">
        <v>485</v>
      </c>
      <c r="H109" s="109" t="s">
        <v>478</v>
      </c>
      <c r="I109" s="122" t="s">
        <v>508</v>
      </c>
      <c r="J109" s="122" t="s">
        <v>707</v>
      </c>
    </row>
    <row r="110" s="118" customFormat="1" ht="60" spans="1:10">
      <c r="A110" s="123"/>
      <c r="B110" s="102" t="s">
        <v>473</v>
      </c>
      <c r="C110" s="121" t="s">
        <v>488</v>
      </c>
      <c r="D110" s="122" t="s">
        <v>708</v>
      </c>
      <c r="E110" s="109" t="s">
        <v>483</v>
      </c>
      <c r="F110" s="105" t="s">
        <v>484</v>
      </c>
      <c r="G110" s="109" t="s">
        <v>709</v>
      </c>
      <c r="H110" s="109" t="s">
        <v>478</v>
      </c>
      <c r="I110" s="122" t="s">
        <v>508</v>
      </c>
      <c r="J110" s="122" t="s">
        <v>521</v>
      </c>
    </row>
    <row r="111" s="118" customFormat="1" ht="14.25" spans="1:10">
      <c r="A111" s="123"/>
      <c r="B111" s="102" t="s">
        <v>492</v>
      </c>
      <c r="C111" s="121" t="s">
        <v>493</v>
      </c>
      <c r="D111" s="122" t="s">
        <v>710</v>
      </c>
      <c r="E111" s="109" t="s">
        <v>483</v>
      </c>
      <c r="F111" s="105" t="s">
        <v>655</v>
      </c>
      <c r="G111" s="109" t="s">
        <v>551</v>
      </c>
      <c r="H111" s="109" t="s">
        <v>497</v>
      </c>
      <c r="I111" s="122" t="s">
        <v>711</v>
      </c>
      <c r="J111" s="122" t="s">
        <v>712</v>
      </c>
    </row>
    <row r="112" s="118" customFormat="1" ht="60" spans="1:10">
      <c r="A112" s="123"/>
      <c r="B112" s="102" t="s">
        <v>500</v>
      </c>
      <c r="C112" s="121" t="s">
        <v>501</v>
      </c>
      <c r="D112" s="122" t="s">
        <v>713</v>
      </c>
      <c r="E112" s="109" t="s">
        <v>476</v>
      </c>
      <c r="F112" s="105" t="s">
        <v>503</v>
      </c>
      <c r="G112" s="109" t="s">
        <v>485</v>
      </c>
      <c r="H112" s="109" t="s">
        <v>478</v>
      </c>
      <c r="I112" s="122" t="s">
        <v>508</v>
      </c>
      <c r="J112" s="122" t="s">
        <v>714</v>
      </c>
    </row>
    <row r="113" s="118" customFormat="1" ht="14.25" spans="1:10">
      <c r="A113" s="120" t="s">
        <v>715</v>
      </c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="118" customFormat="1" ht="48" spans="1:10">
      <c r="A114" s="123"/>
      <c r="B114" s="102" t="s">
        <v>473</v>
      </c>
      <c r="C114" s="121" t="s">
        <v>474</v>
      </c>
      <c r="D114" s="122" t="s">
        <v>566</v>
      </c>
      <c r="E114" s="109" t="s">
        <v>483</v>
      </c>
      <c r="F114" s="105" t="s">
        <v>567</v>
      </c>
      <c r="G114" s="109" t="s">
        <v>568</v>
      </c>
      <c r="H114" s="109" t="s">
        <v>478</v>
      </c>
      <c r="I114" s="122" t="s">
        <v>716</v>
      </c>
      <c r="J114" s="122" t="s">
        <v>717</v>
      </c>
    </row>
    <row r="115" s="118" customFormat="1" ht="60" spans="1:10">
      <c r="A115" s="123"/>
      <c r="B115" s="102" t="s">
        <v>473</v>
      </c>
      <c r="C115" s="121" t="s">
        <v>481</v>
      </c>
      <c r="D115" s="122" t="s">
        <v>571</v>
      </c>
      <c r="E115" s="109" t="s">
        <v>483</v>
      </c>
      <c r="F115" s="105" t="s">
        <v>484</v>
      </c>
      <c r="G115" s="109" t="s">
        <v>485</v>
      </c>
      <c r="H115" s="109" t="s">
        <v>478</v>
      </c>
      <c r="I115" s="122" t="s">
        <v>572</v>
      </c>
      <c r="J115" s="122" t="s">
        <v>573</v>
      </c>
    </row>
    <row r="116" s="118" customFormat="1" ht="60" spans="1:10">
      <c r="A116" s="123"/>
      <c r="B116" s="102" t="s">
        <v>473</v>
      </c>
      <c r="C116" s="121" t="s">
        <v>488</v>
      </c>
      <c r="D116" s="122" t="s">
        <v>574</v>
      </c>
      <c r="E116" s="109" t="s">
        <v>483</v>
      </c>
      <c r="F116" s="105" t="s">
        <v>484</v>
      </c>
      <c r="G116" s="109" t="s">
        <v>485</v>
      </c>
      <c r="H116" s="109" t="s">
        <v>478</v>
      </c>
      <c r="I116" s="122" t="s">
        <v>575</v>
      </c>
      <c r="J116" s="122" t="s">
        <v>536</v>
      </c>
    </row>
    <row r="117" s="118" customFormat="1" ht="24" spans="1:10">
      <c r="A117" s="123"/>
      <c r="B117" s="102" t="s">
        <v>492</v>
      </c>
      <c r="C117" s="121" t="s">
        <v>493</v>
      </c>
      <c r="D117" s="122" t="s">
        <v>576</v>
      </c>
      <c r="E117" s="109" t="s">
        <v>483</v>
      </c>
      <c r="F117" s="105" t="s">
        <v>577</v>
      </c>
      <c r="G117" s="109" t="s">
        <v>551</v>
      </c>
      <c r="H117" s="109" t="s">
        <v>497</v>
      </c>
      <c r="I117" s="122" t="s">
        <v>552</v>
      </c>
      <c r="J117" s="122" t="s">
        <v>578</v>
      </c>
    </row>
    <row r="118" s="118" customFormat="1" ht="60" spans="1:10">
      <c r="A118" s="123"/>
      <c r="B118" s="102" t="s">
        <v>500</v>
      </c>
      <c r="C118" s="121" t="s">
        <v>501</v>
      </c>
      <c r="D118" s="122" t="s">
        <v>579</v>
      </c>
      <c r="E118" s="109" t="s">
        <v>476</v>
      </c>
      <c r="F118" s="105" t="s">
        <v>503</v>
      </c>
      <c r="G118" s="109" t="s">
        <v>485</v>
      </c>
      <c r="H118" s="109" t="s">
        <v>478</v>
      </c>
      <c r="I118" s="122" t="s">
        <v>580</v>
      </c>
      <c r="J118" s="122" t="s">
        <v>581</v>
      </c>
    </row>
    <row r="119" s="118" customFormat="1" ht="14.25" spans="1:10">
      <c r="A119" s="120" t="s">
        <v>718</v>
      </c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="118" customFormat="1" ht="60" spans="1:10">
      <c r="A120" s="123"/>
      <c r="B120" s="102" t="s">
        <v>473</v>
      </c>
      <c r="C120" s="121" t="s">
        <v>474</v>
      </c>
      <c r="D120" s="122" t="s">
        <v>719</v>
      </c>
      <c r="E120" s="109" t="s">
        <v>483</v>
      </c>
      <c r="F120" s="105" t="s">
        <v>646</v>
      </c>
      <c r="G120" s="109" t="s">
        <v>477</v>
      </c>
      <c r="H120" s="109" t="s">
        <v>478</v>
      </c>
      <c r="I120" s="122" t="s">
        <v>720</v>
      </c>
      <c r="J120" s="122" t="s">
        <v>721</v>
      </c>
    </row>
    <row r="121" s="118" customFormat="1" ht="60" spans="1:10">
      <c r="A121" s="123"/>
      <c r="B121" s="102" t="s">
        <v>473</v>
      </c>
      <c r="C121" s="121" t="s">
        <v>474</v>
      </c>
      <c r="D121" s="122" t="s">
        <v>722</v>
      </c>
      <c r="E121" s="109" t="s">
        <v>483</v>
      </c>
      <c r="F121" s="105" t="s">
        <v>646</v>
      </c>
      <c r="G121" s="109" t="s">
        <v>477</v>
      </c>
      <c r="H121" s="109" t="s">
        <v>478</v>
      </c>
      <c r="I121" s="122" t="s">
        <v>723</v>
      </c>
      <c r="J121" s="122" t="s">
        <v>724</v>
      </c>
    </row>
    <row r="122" s="118" customFormat="1" ht="48" spans="1:10">
      <c r="A122" s="123"/>
      <c r="B122" s="102" t="s">
        <v>473</v>
      </c>
      <c r="C122" s="121" t="s">
        <v>474</v>
      </c>
      <c r="D122" s="122" t="s">
        <v>725</v>
      </c>
      <c r="E122" s="109" t="s">
        <v>483</v>
      </c>
      <c r="F122" s="105" t="s">
        <v>726</v>
      </c>
      <c r="G122" s="109" t="s">
        <v>477</v>
      </c>
      <c r="H122" s="109" t="s">
        <v>478</v>
      </c>
      <c r="I122" s="122" t="s">
        <v>727</v>
      </c>
      <c r="J122" s="122" t="s">
        <v>728</v>
      </c>
    </row>
    <row r="123" s="118" customFormat="1" ht="60" spans="1:10">
      <c r="A123" s="123"/>
      <c r="B123" s="102" t="s">
        <v>473</v>
      </c>
      <c r="C123" s="121" t="s">
        <v>481</v>
      </c>
      <c r="D123" s="122" t="s">
        <v>706</v>
      </c>
      <c r="E123" s="109" t="s">
        <v>476</v>
      </c>
      <c r="F123" s="105" t="s">
        <v>484</v>
      </c>
      <c r="G123" s="109" t="s">
        <v>485</v>
      </c>
      <c r="H123" s="109" t="s">
        <v>478</v>
      </c>
      <c r="I123" s="122" t="s">
        <v>729</v>
      </c>
      <c r="J123" s="122" t="s">
        <v>730</v>
      </c>
    </row>
    <row r="124" s="118" customFormat="1" ht="24" spans="1:10">
      <c r="A124" s="123"/>
      <c r="B124" s="102" t="s">
        <v>473</v>
      </c>
      <c r="C124" s="121" t="s">
        <v>488</v>
      </c>
      <c r="D124" s="122" t="s">
        <v>534</v>
      </c>
      <c r="E124" s="109" t="s">
        <v>606</v>
      </c>
      <c r="F124" s="105" t="s">
        <v>607</v>
      </c>
      <c r="G124" s="109" t="s">
        <v>535</v>
      </c>
      <c r="H124" s="109" t="s">
        <v>478</v>
      </c>
      <c r="I124" s="122" t="s">
        <v>731</v>
      </c>
      <c r="J124" s="122" t="s">
        <v>732</v>
      </c>
    </row>
    <row r="125" s="118" customFormat="1" ht="14.25" spans="1:10">
      <c r="A125" s="123"/>
      <c r="B125" s="102" t="s">
        <v>492</v>
      </c>
      <c r="C125" s="121" t="s">
        <v>493</v>
      </c>
      <c r="D125" s="122" t="s">
        <v>733</v>
      </c>
      <c r="E125" s="109" t="s">
        <v>483</v>
      </c>
      <c r="F125" s="105" t="s">
        <v>655</v>
      </c>
      <c r="G125" s="109" t="s">
        <v>496</v>
      </c>
      <c r="H125" s="109" t="s">
        <v>478</v>
      </c>
      <c r="I125" s="122" t="s">
        <v>625</v>
      </c>
      <c r="J125" s="122" t="s">
        <v>734</v>
      </c>
    </row>
    <row r="126" s="118" customFormat="1" ht="14.25" spans="1:10">
      <c r="A126" s="123"/>
      <c r="B126" s="102" t="s">
        <v>492</v>
      </c>
      <c r="C126" s="121" t="s">
        <v>493</v>
      </c>
      <c r="D126" s="122" t="s">
        <v>735</v>
      </c>
      <c r="E126" s="109" t="s">
        <v>483</v>
      </c>
      <c r="F126" s="105" t="s">
        <v>736</v>
      </c>
      <c r="G126" s="109" t="s">
        <v>496</v>
      </c>
      <c r="H126" s="109" t="s">
        <v>478</v>
      </c>
      <c r="I126" s="122" t="s">
        <v>625</v>
      </c>
      <c r="J126" s="122" t="s">
        <v>737</v>
      </c>
    </row>
    <row r="127" s="118" customFormat="1" ht="60" spans="1:10">
      <c r="A127" s="123"/>
      <c r="B127" s="102" t="s">
        <v>500</v>
      </c>
      <c r="C127" s="121" t="s">
        <v>501</v>
      </c>
      <c r="D127" s="122" t="s">
        <v>579</v>
      </c>
      <c r="E127" s="109" t="s">
        <v>476</v>
      </c>
      <c r="F127" s="105" t="s">
        <v>503</v>
      </c>
      <c r="G127" s="109" t="s">
        <v>485</v>
      </c>
      <c r="H127" s="109" t="s">
        <v>478</v>
      </c>
      <c r="I127" s="122" t="s">
        <v>738</v>
      </c>
      <c r="J127" s="122" t="s">
        <v>739</v>
      </c>
    </row>
    <row r="128" s="118" customFormat="1" ht="14.25" spans="1:10">
      <c r="A128" s="120" t="s">
        <v>740</v>
      </c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="118" customFormat="1" ht="36" spans="1:10">
      <c r="A129" s="123"/>
      <c r="B129" s="102" t="s">
        <v>473</v>
      </c>
      <c r="C129" s="121" t="s">
        <v>474</v>
      </c>
      <c r="D129" s="122" t="s">
        <v>741</v>
      </c>
      <c r="E129" s="109" t="s">
        <v>483</v>
      </c>
      <c r="F129" s="105" t="s">
        <v>186</v>
      </c>
      <c r="G129" s="109" t="s">
        <v>742</v>
      </c>
      <c r="H129" s="109" t="s">
        <v>478</v>
      </c>
      <c r="I129" s="122" t="s">
        <v>743</v>
      </c>
      <c r="J129" s="122" t="s">
        <v>744</v>
      </c>
    </row>
    <row r="130" s="118" customFormat="1" ht="36" spans="1:10">
      <c r="A130" s="123"/>
      <c r="B130" s="102" t="s">
        <v>473</v>
      </c>
      <c r="C130" s="121" t="s">
        <v>474</v>
      </c>
      <c r="D130" s="122" t="s">
        <v>745</v>
      </c>
      <c r="E130" s="109" t="s">
        <v>483</v>
      </c>
      <c r="F130" s="105" t="s">
        <v>190</v>
      </c>
      <c r="G130" s="109" t="s">
        <v>742</v>
      </c>
      <c r="H130" s="109" t="s">
        <v>478</v>
      </c>
      <c r="I130" s="122" t="s">
        <v>746</v>
      </c>
      <c r="J130" s="122" t="s">
        <v>747</v>
      </c>
    </row>
    <row r="131" s="118" customFormat="1" ht="36" spans="1:10">
      <c r="A131" s="123"/>
      <c r="B131" s="102" t="s">
        <v>473</v>
      </c>
      <c r="C131" s="121" t="s">
        <v>474</v>
      </c>
      <c r="D131" s="122" t="s">
        <v>748</v>
      </c>
      <c r="E131" s="109" t="s">
        <v>483</v>
      </c>
      <c r="F131" s="105" t="s">
        <v>190</v>
      </c>
      <c r="G131" s="109" t="s">
        <v>544</v>
      </c>
      <c r="H131" s="109" t="s">
        <v>478</v>
      </c>
      <c r="I131" s="122" t="s">
        <v>749</v>
      </c>
      <c r="J131" s="122" t="s">
        <v>750</v>
      </c>
    </row>
    <row r="132" s="118" customFormat="1" ht="36" spans="1:10">
      <c r="A132" s="123"/>
      <c r="B132" s="102" t="s">
        <v>473</v>
      </c>
      <c r="C132" s="121" t="s">
        <v>474</v>
      </c>
      <c r="D132" s="122" t="s">
        <v>751</v>
      </c>
      <c r="E132" s="109" t="s">
        <v>483</v>
      </c>
      <c r="F132" s="105" t="s">
        <v>186</v>
      </c>
      <c r="G132" s="109" t="s">
        <v>597</v>
      </c>
      <c r="H132" s="109" t="s">
        <v>478</v>
      </c>
      <c r="I132" s="122" t="s">
        <v>752</v>
      </c>
      <c r="J132" s="122" t="s">
        <v>753</v>
      </c>
    </row>
    <row r="133" s="118" customFormat="1" ht="60" spans="1:10">
      <c r="A133" s="123"/>
      <c r="B133" s="102" t="s">
        <v>473</v>
      </c>
      <c r="C133" s="121" t="s">
        <v>481</v>
      </c>
      <c r="D133" s="122" t="s">
        <v>754</v>
      </c>
      <c r="E133" s="109" t="s">
        <v>483</v>
      </c>
      <c r="F133" s="105" t="s">
        <v>484</v>
      </c>
      <c r="G133" s="109" t="s">
        <v>485</v>
      </c>
      <c r="H133" s="109" t="s">
        <v>478</v>
      </c>
      <c r="I133" s="122" t="s">
        <v>755</v>
      </c>
      <c r="J133" s="122" t="s">
        <v>756</v>
      </c>
    </row>
    <row r="134" s="118" customFormat="1" ht="60" spans="1:10">
      <c r="A134" s="123"/>
      <c r="B134" s="102" t="s">
        <v>473</v>
      </c>
      <c r="C134" s="121" t="s">
        <v>488</v>
      </c>
      <c r="D134" s="122" t="s">
        <v>757</v>
      </c>
      <c r="E134" s="109" t="s">
        <v>483</v>
      </c>
      <c r="F134" s="105" t="s">
        <v>484</v>
      </c>
      <c r="G134" s="109" t="s">
        <v>485</v>
      </c>
      <c r="H134" s="109" t="s">
        <v>478</v>
      </c>
      <c r="I134" s="122" t="s">
        <v>758</v>
      </c>
      <c r="J134" s="122" t="s">
        <v>536</v>
      </c>
    </row>
    <row r="135" s="118" customFormat="1" ht="14.25" spans="1:10">
      <c r="A135" s="123"/>
      <c r="B135" s="102" t="s">
        <v>492</v>
      </c>
      <c r="C135" s="121" t="s">
        <v>493</v>
      </c>
      <c r="D135" s="122" t="s">
        <v>759</v>
      </c>
      <c r="E135" s="109" t="s">
        <v>483</v>
      </c>
      <c r="F135" s="105" t="s">
        <v>760</v>
      </c>
      <c r="G135" s="109" t="s">
        <v>496</v>
      </c>
      <c r="H135" s="109" t="s">
        <v>497</v>
      </c>
      <c r="I135" s="122" t="s">
        <v>761</v>
      </c>
      <c r="J135" s="122" t="s">
        <v>762</v>
      </c>
    </row>
    <row r="136" s="118" customFormat="1" ht="14.25" spans="1:10">
      <c r="A136" s="123"/>
      <c r="B136" s="102" t="s">
        <v>492</v>
      </c>
      <c r="C136" s="121" t="s">
        <v>493</v>
      </c>
      <c r="D136" s="122" t="s">
        <v>763</v>
      </c>
      <c r="E136" s="109" t="s">
        <v>483</v>
      </c>
      <c r="F136" s="105" t="s">
        <v>590</v>
      </c>
      <c r="G136" s="109" t="s">
        <v>496</v>
      </c>
      <c r="H136" s="109" t="s">
        <v>497</v>
      </c>
      <c r="I136" s="122" t="s">
        <v>761</v>
      </c>
      <c r="J136" s="122" t="s">
        <v>764</v>
      </c>
    </row>
    <row r="137" s="118" customFormat="1" ht="60" spans="1:10">
      <c r="A137" s="123"/>
      <c r="B137" s="102" t="s">
        <v>500</v>
      </c>
      <c r="C137" s="121" t="s">
        <v>501</v>
      </c>
      <c r="D137" s="122" t="s">
        <v>501</v>
      </c>
      <c r="E137" s="109" t="s">
        <v>476</v>
      </c>
      <c r="F137" s="105" t="s">
        <v>503</v>
      </c>
      <c r="G137" s="109" t="s">
        <v>485</v>
      </c>
      <c r="H137" s="109" t="s">
        <v>478</v>
      </c>
      <c r="I137" s="122" t="s">
        <v>765</v>
      </c>
      <c r="J137" s="122" t="s">
        <v>658</v>
      </c>
    </row>
    <row r="138" s="118" customFormat="1" ht="14.25" spans="1:10">
      <c r="A138" s="120" t="s">
        <v>396</v>
      </c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="118" customFormat="1" ht="60" spans="1:10">
      <c r="A139" s="123"/>
      <c r="B139" s="102" t="s">
        <v>473</v>
      </c>
      <c r="C139" s="121" t="s">
        <v>474</v>
      </c>
      <c r="D139" s="122" t="s">
        <v>766</v>
      </c>
      <c r="E139" s="109" t="s">
        <v>483</v>
      </c>
      <c r="F139" s="105" t="s">
        <v>767</v>
      </c>
      <c r="G139" s="109" t="s">
        <v>477</v>
      </c>
      <c r="H139" s="109" t="s">
        <v>478</v>
      </c>
      <c r="I139" s="122" t="s">
        <v>508</v>
      </c>
      <c r="J139" s="122" t="s">
        <v>768</v>
      </c>
    </row>
    <row r="140" s="118" customFormat="1" ht="60" spans="1:10">
      <c r="A140" s="123"/>
      <c r="B140" s="102" t="s">
        <v>473</v>
      </c>
      <c r="C140" s="121" t="s">
        <v>474</v>
      </c>
      <c r="D140" s="122" t="s">
        <v>769</v>
      </c>
      <c r="E140" s="109" t="s">
        <v>483</v>
      </c>
      <c r="F140" s="105" t="s">
        <v>186</v>
      </c>
      <c r="G140" s="109" t="s">
        <v>520</v>
      </c>
      <c r="H140" s="109" t="s">
        <v>478</v>
      </c>
      <c r="I140" s="122" t="s">
        <v>508</v>
      </c>
      <c r="J140" s="122" t="s">
        <v>547</v>
      </c>
    </row>
    <row r="141" s="118" customFormat="1" ht="60" spans="1:10">
      <c r="A141" s="123"/>
      <c r="B141" s="102" t="s">
        <v>473</v>
      </c>
      <c r="C141" s="121" t="s">
        <v>481</v>
      </c>
      <c r="D141" s="122" t="s">
        <v>770</v>
      </c>
      <c r="E141" s="109" t="s">
        <v>483</v>
      </c>
      <c r="F141" s="105" t="s">
        <v>484</v>
      </c>
      <c r="G141" s="109" t="s">
        <v>485</v>
      </c>
      <c r="H141" s="109" t="s">
        <v>478</v>
      </c>
      <c r="I141" s="122" t="s">
        <v>508</v>
      </c>
      <c r="J141" s="122" t="s">
        <v>771</v>
      </c>
    </row>
    <row r="142" s="118" customFormat="1" ht="60" spans="1:10">
      <c r="A142" s="123"/>
      <c r="B142" s="102" t="s">
        <v>473</v>
      </c>
      <c r="C142" s="121" t="s">
        <v>488</v>
      </c>
      <c r="D142" s="122" t="s">
        <v>534</v>
      </c>
      <c r="E142" s="109" t="s">
        <v>483</v>
      </c>
      <c r="F142" s="105" t="s">
        <v>484</v>
      </c>
      <c r="G142" s="109" t="s">
        <v>535</v>
      </c>
      <c r="H142" s="109" t="s">
        <v>478</v>
      </c>
      <c r="I142" s="122" t="s">
        <v>508</v>
      </c>
      <c r="J142" s="122" t="s">
        <v>536</v>
      </c>
    </row>
    <row r="143" s="118" customFormat="1" ht="60" spans="1:10">
      <c r="A143" s="123"/>
      <c r="B143" s="102" t="s">
        <v>492</v>
      </c>
      <c r="C143" s="121" t="s">
        <v>493</v>
      </c>
      <c r="D143" s="122" t="s">
        <v>537</v>
      </c>
      <c r="E143" s="109" t="s">
        <v>483</v>
      </c>
      <c r="F143" s="105" t="s">
        <v>538</v>
      </c>
      <c r="G143" s="109" t="s">
        <v>524</v>
      </c>
      <c r="H143" s="109" t="s">
        <v>497</v>
      </c>
      <c r="I143" s="122" t="s">
        <v>508</v>
      </c>
      <c r="J143" s="122" t="s">
        <v>553</v>
      </c>
    </row>
    <row r="144" s="118" customFormat="1" ht="60" spans="1:10">
      <c r="A144" s="123"/>
      <c r="B144" s="102" t="s">
        <v>500</v>
      </c>
      <c r="C144" s="121" t="s">
        <v>501</v>
      </c>
      <c r="D144" s="122" t="s">
        <v>540</v>
      </c>
      <c r="E144" s="109" t="s">
        <v>476</v>
      </c>
      <c r="F144" s="105" t="s">
        <v>503</v>
      </c>
      <c r="G144" s="109" t="s">
        <v>485</v>
      </c>
      <c r="H144" s="109" t="s">
        <v>478</v>
      </c>
      <c r="I144" s="122" t="s">
        <v>508</v>
      </c>
      <c r="J144" s="122" t="s">
        <v>541</v>
      </c>
    </row>
    <row r="145" s="118" customFormat="1" ht="14.25" spans="1:10">
      <c r="A145" s="123" t="s">
        <v>58</v>
      </c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="118" customFormat="1" ht="14.25" spans="1:10">
      <c r="A146" s="120" t="s">
        <v>398</v>
      </c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="118" customFormat="1" ht="72" spans="1:10">
      <c r="A147" s="123"/>
      <c r="B147" s="102" t="s">
        <v>473</v>
      </c>
      <c r="C147" s="121" t="s">
        <v>474</v>
      </c>
      <c r="D147" s="122" t="s">
        <v>772</v>
      </c>
      <c r="E147" s="109" t="s">
        <v>483</v>
      </c>
      <c r="F147" s="105" t="s">
        <v>186</v>
      </c>
      <c r="G147" s="109" t="s">
        <v>477</v>
      </c>
      <c r="H147" s="109" t="s">
        <v>478</v>
      </c>
      <c r="I147" s="122" t="s">
        <v>773</v>
      </c>
      <c r="J147" s="122" t="s">
        <v>774</v>
      </c>
    </row>
    <row r="148" s="118" customFormat="1" ht="72" spans="1:10">
      <c r="A148" s="123"/>
      <c r="B148" s="102" t="s">
        <v>473</v>
      </c>
      <c r="C148" s="121" t="s">
        <v>474</v>
      </c>
      <c r="D148" s="122" t="s">
        <v>775</v>
      </c>
      <c r="E148" s="109" t="s">
        <v>483</v>
      </c>
      <c r="F148" s="105" t="s">
        <v>188</v>
      </c>
      <c r="G148" s="109" t="s">
        <v>477</v>
      </c>
      <c r="H148" s="109" t="s">
        <v>478</v>
      </c>
      <c r="I148" s="122" t="s">
        <v>773</v>
      </c>
      <c r="J148" s="122" t="s">
        <v>776</v>
      </c>
    </row>
    <row r="149" s="118" customFormat="1" ht="72" spans="1:10">
      <c r="A149" s="123"/>
      <c r="B149" s="102" t="s">
        <v>473</v>
      </c>
      <c r="C149" s="121" t="s">
        <v>474</v>
      </c>
      <c r="D149" s="122" t="s">
        <v>777</v>
      </c>
      <c r="E149" s="109" t="s">
        <v>483</v>
      </c>
      <c r="F149" s="105" t="s">
        <v>188</v>
      </c>
      <c r="G149" s="109" t="s">
        <v>477</v>
      </c>
      <c r="H149" s="109" t="s">
        <v>478</v>
      </c>
      <c r="I149" s="122" t="s">
        <v>773</v>
      </c>
      <c r="J149" s="122" t="s">
        <v>778</v>
      </c>
    </row>
    <row r="150" s="118" customFormat="1" ht="72" spans="1:10">
      <c r="A150" s="123"/>
      <c r="B150" s="102" t="s">
        <v>473</v>
      </c>
      <c r="C150" s="121" t="s">
        <v>481</v>
      </c>
      <c r="D150" s="122" t="s">
        <v>532</v>
      </c>
      <c r="E150" s="109" t="s">
        <v>483</v>
      </c>
      <c r="F150" s="105" t="s">
        <v>484</v>
      </c>
      <c r="G150" s="109" t="s">
        <v>485</v>
      </c>
      <c r="H150" s="109" t="s">
        <v>478</v>
      </c>
      <c r="I150" s="122" t="s">
        <v>773</v>
      </c>
      <c r="J150" s="122" t="s">
        <v>779</v>
      </c>
    </row>
    <row r="151" s="118" customFormat="1" ht="72" spans="1:10">
      <c r="A151" s="123"/>
      <c r="B151" s="102" t="s">
        <v>473</v>
      </c>
      <c r="C151" s="121" t="s">
        <v>488</v>
      </c>
      <c r="D151" s="122" t="s">
        <v>534</v>
      </c>
      <c r="E151" s="109" t="s">
        <v>606</v>
      </c>
      <c r="F151" s="105" t="s">
        <v>607</v>
      </c>
      <c r="G151" s="109" t="s">
        <v>535</v>
      </c>
      <c r="H151" s="109" t="s">
        <v>478</v>
      </c>
      <c r="I151" s="122" t="s">
        <v>773</v>
      </c>
      <c r="J151" s="122" t="s">
        <v>780</v>
      </c>
    </row>
    <row r="152" s="118" customFormat="1" ht="24" spans="1:10">
      <c r="A152" s="123"/>
      <c r="B152" s="102" t="s">
        <v>492</v>
      </c>
      <c r="C152" s="121" t="s">
        <v>493</v>
      </c>
      <c r="D152" s="122" t="s">
        <v>781</v>
      </c>
      <c r="E152" s="109" t="s">
        <v>483</v>
      </c>
      <c r="F152" s="105" t="s">
        <v>590</v>
      </c>
      <c r="G152" s="109" t="s">
        <v>524</v>
      </c>
      <c r="H152" s="109" t="s">
        <v>497</v>
      </c>
      <c r="I152" s="122" t="s">
        <v>782</v>
      </c>
      <c r="J152" s="122" t="s">
        <v>783</v>
      </c>
    </row>
    <row r="153" s="118" customFormat="1" ht="72" spans="1:10">
      <c r="A153" s="123"/>
      <c r="B153" s="102" t="s">
        <v>500</v>
      </c>
      <c r="C153" s="121" t="s">
        <v>501</v>
      </c>
      <c r="D153" s="122" t="s">
        <v>784</v>
      </c>
      <c r="E153" s="109" t="s">
        <v>476</v>
      </c>
      <c r="F153" s="105" t="s">
        <v>503</v>
      </c>
      <c r="G153" s="109" t="s">
        <v>485</v>
      </c>
      <c r="H153" s="109" t="s">
        <v>478</v>
      </c>
      <c r="I153" s="122" t="s">
        <v>773</v>
      </c>
      <c r="J153" s="122" t="s">
        <v>785</v>
      </c>
    </row>
  </sheetData>
  <mergeCells count="2">
    <mergeCell ref="A3:J3"/>
    <mergeCell ref="A4:H4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2025-01-21T18:50:00Z</dcterms:created>
  <cp:lastPrinted>2025-02-13T18:07:00Z</cp:lastPrinted>
  <dcterms:modified xsi:type="dcterms:W3CDTF">2025-11-11T15:21:50Z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2052-12.8.2.1119</vt:lpwstr>
  </property>
</Properties>
</file>